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 defaultThemeVersion="124226"/>
  <xr:revisionPtr revIDLastSave="0" documentId="13_ncr:1_{CB8D3EDB-D27B-43B5-A4B0-0CDC8DFEB5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" sheetId="1" r:id="rId1"/>
  </sheets>
  <definedNames>
    <definedName name="_xlnm.Print_Area" localSheetId="0">A!$A$1:$T$51</definedName>
    <definedName name="_xlnm.Print_Titles" localSheetId="0">A!$1:$8</definedName>
    <definedName name="Print_Titles_MI" localSheetId="0">A!$1:$8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6" i="1" l="1"/>
  <c r="D46" i="1" s="1"/>
  <c r="L45" i="1" l="1"/>
  <c r="D45" i="1" s="1"/>
  <c r="L44" i="1"/>
  <c r="D44" i="1" s="1"/>
  <c r="L43" i="1"/>
  <c r="L42" i="1"/>
  <c r="D42" i="1" s="1"/>
  <c r="L41" i="1"/>
  <c r="D41" i="1" s="1"/>
  <c r="D43" i="1" l="1"/>
  <c r="L40" i="1"/>
  <c r="D40" i="1" s="1"/>
  <c r="L39" i="1" l="1"/>
  <c r="D39" i="1" s="1"/>
  <c r="L38" i="1"/>
  <c r="D38" i="1" s="1"/>
  <c r="L37" i="1"/>
  <c r="D37" i="1" s="1"/>
  <c r="L36" i="1" l="1"/>
  <c r="D36" i="1" s="1"/>
  <c r="L35" i="1" l="1"/>
  <c r="D35" i="1" s="1"/>
  <c r="L33" i="1"/>
  <c r="D33" i="1" s="1"/>
  <c r="L32" i="1"/>
  <c r="D32" i="1" s="1"/>
  <c r="L31" i="1"/>
  <c r="D31" i="1" s="1"/>
  <c r="L30" i="1"/>
  <c r="D30" i="1" s="1"/>
  <c r="L29" i="1"/>
  <c r="D29" i="1" s="1"/>
  <c r="L28" i="1" l="1"/>
  <c r="D28" i="1" s="1"/>
  <c r="L27" i="1"/>
  <c r="D27" i="1" s="1"/>
  <c r="L26" i="1" l="1"/>
  <c r="D26" i="1" s="1"/>
  <c r="L25" i="1" l="1"/>
  <c r="D25" i="1" s="1"/>
  <c r="N24" i="1" l="1"/>
  <c r="L24" i="1" l="1"/>
  <c r="D24" i="1" s="1"/>
  <c r="L23" i="1"/>
  <c r="D23" i="1" s="1"/>
  <c r="L22" i="1" l="1"/>
  <c r="D22" i="1" s="1"/>
  <c r="L20" i="1" l="1"/>
  <c r="D20" i="1" s="1"/>
  <c r="L19" i="1" l="1"/>
  <c r="D19" i="1" s="1"/>
  <c r="L18" i="1" l="1"/>
  <c r="D18" i="1" s="1"/>
  <c r="L17" i="1" l="1"/>
  <c r="D17" i="1" s="1"/>
  <c r="L16" i="1" l="1"/>
  <c r="D16" i="1" s="1"/>
  <c r="L15" i="1" l="1"/>
  <c r="D15" i="1" s="1"/>
  <c r="L14" i="1" l="1"/>
  <c r="D14" i="1" s="1"/>
  <c r="L13" i="1" l="1"/>
  <c r="D13" i="1" s="1"/>
  <c r="H12" i="1" l="1"/>
  <c r="L12" i="1" s="1"/>
  <c r="D12" i="1" s="1"/>
  <c r="H11" i="1" l="1"/>
  <c r="L11" i="1" s="1"/>
  <c r="D11" i="1" s="1"/>
  <c r="H10" i="1" l="1"/>
  <c r="L10" i="1" s="1"/>
  <c r="D10" i="1" s="1"/>
  <c r="J10" i="1"/>
  <c r="P10" i="1" l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</calcChain>
</file>

<file path=xl/sharedStrings.xml><?xml version="1.0" encoding="utf-8"?>
<sst xmlns="http://schemas.openxmlformats.org/spreadsheetml/2006/main" count="37" uniqueCount="31">
  <si>
    <t>REPORT OF RETAIL FUEL COST RECOVERY</t>
  </si>
  <si>
    <t>FCR</t>
  </si>
  <si>
    <t>Retail</t>
  </si>
  <si>
    <t>Actual</t>
  </si>
  <si>
    <t xml:space="preserve">Billings / </t>
  </si>
  <si>
    <t>Entitlement /</t>
  </si>
  <si>
    <t>Total</t>
  </si>
  <si>
    <t>Expense</t>
  </si>
  <si>
    <t>Applicable</t>
  </si>
  <si>
    <t>Total Revenues</t>
  </si>
  <si>
    <t>Adjustments</t>
  </si>
  <si>
    <t>Current Month</t>
  </si>
  <si>
    <t>Cumulative</t>
  </si>
  <si>
    <t>Short-Term</t>
  </si>
  <si>
    <t>Rate</t>
  </si>
  <si>
    <t>FCR Sales</t>
  </si>
  <si>
    <t>(All Parts)</t>
  </si>
  <si>
    <t>to Retail</t>
  </si>
  <si>
    <t>(Over)/Under</t>
  </si>
  <si>
    <t xml:space="preserve">Debt Rate </t>
  </si>
  <si>
    <t>Month</t>
  </si>
  <si>
    <t>(Cents / kWh)</t>
  </si>
  <si>
    <t>(MWH)</t>
  </si>
  <si>
    <t>$</t>
  </si>
  <si>
    <t>Recovery $</t>
  </si>
  <si>
    <t>%</t>
  </si>
  <si>
    <t>(1)</t>
  </si>
  <si>
    <t>Effective January 1, 2022, the rate reflects FCR-25 IFR-4 Rates of 2.8331 ¢/kWh for Transmission Service, 2.8591 ¢/kWh for Primary Distribution Service, and 2.887 ¢/kWh for Secondary Distribution Service for the months of June</t>
  </si>
  <si>
    <t>through September and FCR-25 IFR-4 Rates of 2.7715 ¢/kWh for Transmission Service, 2.7969 ¢/kWh for Primary Distribution Service, and 2.8241 ¢/kWh for Secondary Distribution Service for the months of October through May.</t>
  </si>
  <si>
    <t>(2)</t>
  </si>
  <si>
    <t xml:space="preserve">The cumulative balance reflects a reduction in fuel balance per the FCR-25 Stipulation of $1,500,000.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</si>
</sst>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-yy_)"/>
    <numFmt numFmtId="165" formatCode="0.0000_)"/>
    <numFmt numFmtId="166" formatCode="0.0000"/>
    <numFmt numFmtId="167" formatCode="_(* #,##0_);_(* \(#,##0\);_(* &quot;-&quot;??_);_(@_)"/>
    <numFmt numFmtId="168" formatCode="#,##0.000000"/>
    <numFmt numFmtId="169" formatCode="0.0%"/>
    <numFmt numFmtId="170" formatCode="#,##0.000_)"/>
  </numFmts>
  <fonts count="29">
    <font>
      <sz val="12"/>
      <name val="Arial M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name val="Arial MT"/>
      <family val="2"/>
    </font>
    <font>
      <b/>
      <sz val="12"/>
      <name val="Arial MT"/>
      <family val="2"/>
    </font>
    <font>
      <b/>
      <u/>
      <sz val="12"/>
      <name val="Arial MT"/>
      <family val="2"/>
    </font>
    <font>
      <sz val="12"/>
      <color indexed="12"/>
      <name val="Arial MT"/>
    </font>
    <font>
      <sz val="8"/>
      <name val="Arial MT"/>
    </font>
    <font>
      <b/>
      <sz val="12"/>
      <name val="Arial MT"/>
    </font>
    <font>
      <vertAlign val="superscript"/>
      <sz val="12"/>
      <name val="Arial MT"/>
    </font>
    <font>
      <b/>
      <sz val="18"/>
      <name val="Arial MT"/>
      <family val="2"/>
    </font>
    <font>
      <sz val="18"/>
      <name val="Arial MT"/>
      <family val="2"/>
    </font>
    <font>
      <sz val="12"/>
      <name val="Arial MT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8"/>
      <color indexed="10"/>
      <name val="Arial MT"/>
      <family val="2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Arial"/>
      <family val="2"/>
    </font>
    <font>
      <shadow/>
      <sz val="8"/>
      <color indexed="16"/>
      <name val="Arial"/>
      <family val="2"/>
    </font>
    <font>
      <shadow/>
      <sz val="8"/>
      <color indexed="1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</borders>
  <cellStyleXfs count="111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9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19" fillId="2" borderId="2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2" fillId="2" borderId="2" applyNumberFormat="0" applyFont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2" borderId="2" applyNumberFormat="0" applyFon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3" fillId="0" borderId="0"/>
    <xf numFmtId="0" fontId="2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" fillId="2" borderId="2" applyNumberFormat="0" applyFont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" fillId="2" borderId="2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2" borderId="2" applyNumberFormat="0" applyFon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26" fillId="3" borderId="3">
      <alignment horizontal="right"/>
      <protection locked="0"/>
    </xf>
    <xf numFmtId="0" fontId="3" fillId="0" borderId="0"/>
    <xf numFmtId="0" fontId="1" fillId="0" borderId="0"/>
    <xf numFmtId="0" fontId="1" fillId="2" borderId="2" applyNumberFormat="0" applyFon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27" fillId="3" borderId="3">
      <alignment horizontal="right"/>
      <protection locked="0"/>
    </xf>
    <xf numFmtId="0" fontId="3" fillId="0" borderId="0"/>
    <xf numFmtId="0" fontId="1" fillId="0" borderId="0"/>
    <xf numFmtId="0" fontId="3" fillId="0" borderId="0"/>
    <xf numFmtId="16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164" fontId="0" fillId="0" borderId="0" xfId="0" applyNumberFormat="1"/>
    <xf numFmtId="37" fontId="8" fillId="0" borderId="0" xfId="0" applyNumberFormat="1" applyFont="1" applyProtection="1">
      <protection locked="0"/>
    </xf>
    <xf numFmtId="37" fontId="0" fillId="0" borderId="0" xfId="0" applyNumberFormat="1"/>
    <xf numFmtId="165" fontId="0" fillId="0" borderId="0" xfId="0" applyNumberFormat="1"/>
    <xf numFmtId="0" fontId="6" fillId="0" borderId="1" xfId="0" applyFont="1" applyBorder="1" applyAlignment="1">
      <alignment horizontal="center"/>
    </xf>
    <xf numFmtId="166" fontId="0" fillId="0" borderId="0" xfId="0" applyNumberFormat="1"/>
    <xf numFmtId="0" fontId="0" fillId="0" borderId="0" xfId="0" quotePrefix="1"/>
    <xf numFmtId="0" fontId="10" fillId="0" borderId="0" xfId="0" applyFont="1" applyAlignment="1">
      <alignment horizontal="center"/>
    </xf>
    <xf numFmtId="10" fontId="0" fillId="0" borderId="0" xfId="24" applyNumberFormat="1" applyFont="1"/>
    <xf numFmtId="1" fontId="11" fillId="0" borderId="0" xfId="0" applyNumberFormat="1" applyFont="1" applyAlignment="1">
      <alignment horizontal="left"/>
    </xf>
    <xf numFmtId="167" fontId="14" fillId="0" borderId="0" xfId="7" applyNumberFormat="1" applyFont="1" applyProtection="1"/>
    <xf numFmtId="0" fontId="14" fillId="0" borderId="0" xfId="0" applyFont="1"/>
    <xf numFmtId="37" fontId="14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4" fontId="0" fillId="0" borderId="0" xfId="0" applyNumberFormat="1"/>
    <xf numFmtId="43" fontId="15" fillId="0" borderId="0" xfId="7" applyFont="1" applyFill="1"/>
    <xf numFmtId="0" fontId="16" fillId="0" borderId="0" xfId="0" applyFont="1"/>
    <xf numFmtId="0" fontId="17" fillId="0" borderId="0" xfId="0" applyFont="1" applyAlignment="1">
      <alignment horizontal="right"/>
    </xf>
    <xf numFmtId="4" fontId="16" fillId="0" borderId="0" xfId="0" applyNumberFormat="1" applyFont="1"/>
    <xf numFmtId="44" fontId="15" fillId="0" borderId="0" xfId="13" applyFont="1" applyFill="1"/>
    <xf numFmtId="0" fontId="0" fillId="0" borderId="0" xfId="0" applyAlignment="1">
      <alignment horizontal="left" inden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7" fontId="0" fillId="0" borderId="0" xfId="0" applyNumberFormat="1" applyAlignment="1">
      <alignment horizontal="right"/>
    </xf>
    <xf numFmtId="10" fontId="0" fillId="0" borderId="0" xfId="24" applyNumberFormat="1" applyFont="1" applyAlignment="1">
      <alignment horizontal="right"/>
    </xf>
    <xf numFmtId="167" fontId="14" fillId="0" borderId="0" xfId="7" applyNumberFormat="1" applyFont="1" applyAlignment="1" applyProtection="1">
      <alignment horizontal="right"/>
    </xf>
    <xf numFmtId="0" fontId="14" fillId="0" borderId="0" xfId="0" applyFont="1" applyAlignment="1">
      <alignment horizontal="right"/>
    </xf>
    <xf numFmtId="37" fontId="14" fillId="0" borderId="0" xfId="0" applyNumberFormat="1" applyFont="1" applyAlignment="1">
      <alignment horizontal="right"/>
    </xf>
    <xf numFmtId="0" fontId="14" fillId="0" borderId="0" xfId="0" quotePrefix="1" applyFont="1" applyAlignment="1">
      <alignment horizontal="right"/>
    </xf>
    <xf numFmtId="167" fontId="14" fillId="0" borderId="0" xfId="7" applyNumberFormat="1" applyFont="1" applyAlignment="1" applyProtection="1">
      <alignment horizontal="right" indent="1"/>
    </xf>
    <xf numFmtId="168" fontId="20" fillId="0" borderId="0" xfId="0" applyNumberFormat="1" applyFont="1" applyAlignment="1">
      <alignment vertical="top"/>
    </xf>
    <xf numFmtId="39" fontId="0" fillId="0" borderId="0" xfId="0" applyNumberFormat="1" applyAlignment="1">
      <alignment horizontal="right"/>
    </xf>
    <xf numFmtId="39" fontId="0" fillId="0" borderId="0" xfId="0" applyNumberFormat="1"/>
    <xf numFmtId="43" fontId="0" fillId="0" borderId="0" xfId="0" applyNumberFormat="1"/>
    <xf numFmtId="0" fontId="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/>
    <xf numFmtId="0" fontId="18" fillId="0" borderId="0" xfId="0" applyFont="1" applyAlignment="1">
      <alignment horizontal="center"/>
    </xf>
  </cellXfs>
  <cellStyles count="111">
    <cellStyle name="_x0013_" xfId="1" xr:uid="{00000000-0005-0000-0000-000000000000}"/>
    <cellStyle name="_x0013_ 2" xfId="2" xr:uid="{00000000-0005-0000-0000-000001000000}"/>
    <cellStyle name="_x0013_ 2 2" xfId="3" xr:uid="{00000000-0005-0000-0000-000002000000}"/>
    <cellStyle name="_x0013_ 2 2 2" xfId="38" xr:uid="{00000000-0005-0000-0000-000003000000}"/>
    <cellStyle name="_x0013_ 2 3" xfId="37" xr:uid="{00000000-0005-0000-0000-000004000000}"/>
    <cellStyle name="_x0013_ 3" xfId="4" xr:uid="{00000000-0005-0000-0000-000005000000}"/>
    <cellStyle name="_x0013_ 3 2" xfId="39" xr:uid="{00000000-0005-0000-0000-000006000000}"/>
    <cellStyle name="_x0013_ 3 3" xfId="96" xr:uid="{7AE11B1A-95C0-4BB6-9741-F88A9BEA55AF}"/>
    <cellStyle name="_x0013_ 4" xfId="28" xr:uid="{00000000-0005-0000-0000-000007000000}"/>
    <cellStyle name="_x0013__Emissions" xfId="5" xr:uid="{00000000-0005-0000-0000-000008000000}"/>
    <cellStyle name="_x0013__Emissions 2" xfId="6" xr:uid="{00000000-0005-0000-0000-000009000000}"/>
    <cellStyle name="_x0013__Emissions 2 2" xfId="41" xr:uid="{00000000-0005-0000-0000-00000A000000}"/>
    <cellStyle name="_x0013__Emissions 3" xfId="57" xr:uid="{00000000-0005-0000-0000-00000B000000}"/>
    <cellStyle name="_x0013__Emissions 4" xfId="58" xr:uid="{00000000-0005-0000-0000-00000C000000}"/>
    <cellStyle name="_x0013__Emissions 5" xfId="40" xr:uid="{00000000-0005-0000-0000-00000D000000}"/>
    <cellStyle name="AvgPrice" xfId="95" xr:uid="{F33C4554-59B8-41F3-9583-404004E22B3B}"/>
    <cellStyle name="Comma" xfId="7" builtinId="3"/>
    <cellStyle name="Comma 10" xfId="72" xr:uid="{00000000-0005-0000-0000-00000F000000}"/>
    <cellStyle name="Comma 2" xfId="8" xr:uid="{00000000-0005-0000-0000-000010000000}"/>
    <cellStyle name="Comma 2 2" xfId="9" xr:uid="{00000000-0005-0000-0000-000011000000}"/>
    <cellStyle name="Comma 2 2 2" xfId="42" xr:uid="{00000000-0005-0000-0000-000012000000}"/>
    <cellStyle name="Comma 2 3" xfId="30" xr:uid="{00000000-0005-0000-0000-000013000000}"/>
    <cellStyle name="Comma 2 4" xfId="87" xr:uid="{13BDA487-23BD-4BD3-B0EC-C24A50275698}"/>
    <cellStyle name="Comma 2 5" xfId="94" xr:uid="{11AFE9AB-6AD7-48D5-BD5B-6196A23A9E13}"/>
    <cellStyle name="Comma 2 6" xfId="83" xr:uid="{B67C4238-7F6A-446E-95DD-6A4F75341697}"/>
    <cellStyle name="Comma 2 7" xfId="82" xr:uid="{B5D115D1-CF20-4A29-ABE6-FD8E5256AF72}"/>
    <cellStyle name="Comma 2 8" xfId="80" xr:uid="{FD413398-47F0-4B60-B3B5-9777823173AD}"/>
    <cellStyle name="Comma 3" xfId="10" xr:uid="{00000000-0005-0000-0000-000014000000}"/>
    <cellStyle name="Comma 3 2" xfId="54" xr:uid="{00000000-0005-0000-0000-000015000000}"/>
    <cellStyle name="Comma 3 2 2" xfId="88" xr:uid="{2F7AD0DD-0CA2-4AD7-97FC-FEB335E63478}"/>
    <cellStyle name="Comma 3 3" xfId="59" xr:uid="{00000000-0005-0000-0000-000016000000}"/>
    <cellStyle name="Comma 3 3 2" xfId="93" xr:uid="{534C8700-B694-4499-A228-7BDAA7B33F1A}"/>
    <cellStyle name="Comma 3 4" xfId="43" xr:uid="{00000000-0005-0000-0000-000017000000}"/>
    <cellStyle name="Comma 3 5" xfId="81" xr:uid="{4C069421-BB62-45F6-9338-5698ACB93938}"/>
    <cellStyle name="Comma 3 6" xfId="85" xr:uid="{A21FD8CB-AAA5-403B-ABA4-3AE33B53E802}"/>
    <cellStyle name="Comma 4" xfId="11" xr:uid="{00000000-0005-0000-0000-000018000000}"/>
    <cellStyle name="Comma 4 2" xfId="44" xr:uid="{00000000-0005-0000-0000-000019000000}"/>
    <cellStyle name="Comma 5" xfId="12" xr:uid="{00000000-0005-0000-0000-00001A000000}"/>
    <cellStyle name="Comma 5 2" xfId="45" xr:uid="{00000000-0005-0000-0000-00001B000000}"/>
    <cellStyle name="Comma 6" xfId="29" xr:uid="{00000000-0005-0000-0000-00001C000000}"/>
    <cellStyle name="Comma 7" xfId="79" xr:uid="{E7E2307C-6719-4BE8-B3DD-A31474F8DDFF}"/>
    <cellStyle name="Currency" xfId="13" builtinId="4"/>
    <cellStyle name="Currency 10" xfId="99" xr:uid="{8EFA184C-451D-4D27-B221-ACE4AB886196}"/>
    <cellStyle name="Currency 10 2 3 2" xfId="74" xr:uid="{DE7330FD-0DB0-4CAD-B501-10485D4C4423}"/>
    <cellStyle name="Currency 11" xfId="92" xr:uid="{11FF7340-4955-4FDD-9710-2A1D666DD5F8}"/>
    <cellStyle name="Currency 12" xfId="91" xr:uid="{90502B65-2E35-4EBD-9ADF-577A437E2224}"/>
    <cellStyle name="Currency 13" xfId="78" xr:uid="{F981D688-21F0-4E1A-B28C-05C636FFB62B}"/>
    <cellStyle name="Currency 2" xfId="14" xr:uid="{00000000-0005-0000-0000-00001E000000}"/>
    <cellStyle name="Currency 2 2" xfId="46" xr:uid="{00000000-0005-0000-0000-00001F000000}"/>
    <cellStyle name="Currency 3" xfId="15" xr:uid="{00000000-0005-0000-0000-000020000000}"/>
    <cellStyle name="Currency 3 2" xfId="47" xr:uid="{00000000-0005-0000-0000-000021000000}"/>
    <cellStyle name="Currency 3 3" xfId="77" xr:uid="{CF6BDBE2-4C6B-4AC9-9CF4-80BB0DE6659C}"/>
    <cellStyle name="Currency 4" xfId="34" xr:uid="{00000000-0005-0000-0000-000022000000}"/>
    <cellStyle name="Currency 5" xfId="60" xr:uid="{00000000-0005-0000-0000-000023000000}"/>
    <cellStyle name="Currency 6" xfId="76" xr:uid="{A03ECE9D-5B03-42FA-A36A-12793E4BAF3A}"/>
    <cellStyle name="Currency 7" xfId="75" xr:uid="{4079A80F-4CF1-45D4-9386-B7337352542D}"/>
    <cellStyle name="Currency 8" xfId="100" xr:uid="{5E6434CB-23C9-4292-A26E-28D9CC47D943}"/>
    <cellStyle name="Currency 9" xfId="101" xr:uid="{1E718D15-EE3E-4B38-89D0-D5BE6D27CEBD}"/>
    <cellStyle name="LoHiPrice" xfId="102" xr:uid="{EE6B7126-4532-4571-ADDB-AEBF4E5B9B32}"/>
    <cellStyle name="Normal" xfId="0" builtinId="0"/>
    <cellStyle name="Normal 2" xfId="16" xr:uid="{00000000-0005-0000-0000-000025000000}"/>
    <cellStyle name="Normal 2 2" xfId="17" xr:uid="{00000000-0005-0000-0000-000026000000}"/>
    <cellStyle name="Normal 2 2 2" xfId="55" xr:uid="{00000000-0005-0000-0000-000027000000}"/>
    <cellStyle name="Normal 2 2 2 2" xfId="89" xr:uid="{930EDC86-1D88-467D-9482-EBB3A1408004}"/>
    <cellStyle name="Normal 2 2 3" xfId="62" xr:uid="{00000000-0005-0000-0000-000028000000}"/>
    <cellStyle name="Normal 2 2 3 2" xfId="97" xr:uid="{03EDE0F6-FC0C-4718-9F43-7278BA0E3603}"/>
    <cellStyle name="Normal 2 2 4" xfId="48" xr:uid="{00000000-0005-0000-0000-000029000000}"/>
    <cellStyle name="Normal 2 2 5" xfId="84" xr:uid="{D892934C-72C1-44C3-8920-BD512FE2ED33}"/>
    <cellStyle name="Normal 2 2 6" xfId="103" xr:uid="{EEEAB45F-C396-43D5-98E8-8F4C75999852}"/>
    <cellStyle name="Normal 2 3" xfId="33" xr:uid="{00000000-0005-0000-0000-00002A000000}"/>
    <cellStyle name="Normal 2 3 2" xfId="63" xr:uid="{00000000-0005-0000-0000-00002B000000}"/>
    <cellStyle name="Normal 2 4" xfId="61" xr:uid="{00000000-0005-0000-0000-00002C000000}"/>
    <cellStyle name="Normal 2 4 2" xfId="109" xr:uid="{4855AE6F-D430-40E4-B058-B5CBB7961129}"/>
    <cellStyle name="Normal 3" xfId="18" xr:uid="{00000000-0005-0000-0000-00002D000000}"/>
    <cellStyle name="Normal 3 2" xfId="19" xr:uid="{00000000-0005-0000-0000-00002E000000}"/>
    <cellStyle name="Normal 3 2 2" xfId="49" xr:uid="{00000000-0005-0000-0000-00002F000000}"/>
    <cellStyle name="Normal 3 3" xfId="20" xr:uid="{00000000-0005-0000-0000-000030000000}"/>
    <cellStyle name="Normal 3 3 2" xfId="65" xr:uid="{00000000-0005-0000-0000-000031000000}"/>
    <cellStyle name="Normal 3 3 3" xfId="64" xr:uid="{00000000-0005-0000-0000-000032000000}"/>
    <cellStyle name="Normal 3 4" xfId="36" xr:uid="{00000000-0005-0000-0000-000033000000}"/>
    <cellStyle name="Normal 4" xfId="21" xr:uid="{00000000-0005-0000-0000-000034000000}"/>
    <cellStyle name="Normal 4 2" xfId="50" xr:uid="{00000000-0005-0000-0000-000035000000}"/>
    <cellStyle name="Normal 4 3" xfId="104" xr:uid="{7C043F56-9CB9-4854-9357-47D498C422FA}"/>
    <cellStyle name="Normal 5" xfId="22" xr:uid="{00000000-0005-0000-0000-000036000000}"/>
    <cellStyle name="Normal 5 2" xfId="66" xr:uid="{00000000-0005-0000-0000-000037000000}"/>
    <cellStyle name="Normal 5 3" xfId="51" xr:uid="{00000000-0005-0000-0000-000038000000}"/>
    <cellStyle name="Normal 5 4" xfId="105" xr:uid="{65ABA3B4-5E40-498E-B09A-ACE794C755DC}"/>
    <cellStyle name="Normal 6" xfId="27" xr:uid="{00000000-0005-0000-0000-000039000000}"/>
    <cellStyle name="Normal 6 2" xfId="68" xr:uid="{00000000-0005-0000-0000-00003A000000}"/>
    <cellStyle name="Normal 6 3" xfId="67" xr:uid="{00000000-0005-0000-0000-00003B000000}"/>
    <cellStyle name="Normal 7" xfId="35" xr:uid="{00000000-0005-0000-0000-00003C000000}"/>
    <cellStyle name="Normal 8" xfId="73" xr:uid="{7AAC9CB7-6761-44AF-8664-96458AD486F8}"/>
    <cellStyle name="Note 2" xfId="23" xr:uid="{00000000-0005-0000-0000-00003D000000}"/>
    <cellStyle name="Note 2 2" xfId="56" xr:uid="{00000000-0005-0000-0000-00003E000000}"/>
    <cellStyle name="Note 2 2 2" xfId="90" xr:uid="{A2EE1D68-7CA4-4C95-8A1C-3C32754D2DB2}"/>
    <cellStyle name="Note 2 3" xfId="69" xr:uid="{00000000-0005-0000-0000-00003F000000}"/>
    <cellStyle name="Note 2 3 2" xfId="98" xr:uid="{5B061B49-F4C2-4D4F-B881-060AB7B17817}"/>
    <cellStyle name="Note 2 4" xfId="52" xr:uid="{00000000-0005-0000-0000-000040000000}"/>
    <cellStyle name="Note 2 5" xfId="86" xr:uid="{AF4CF880-3571-449C-898C-D3A62C552626}"/>
    <cellStyle name="Percent" xfId="24" builtinId="5"/>
    <cellStyle name="Percent [1]" xfId="106" xr:uid="{576059DA-FEFD-4307-986D-7D71F6481E67}"/>
    <cellStyle name="Percent 2" xfId="25" xr:uid="{00000000-0005-0000-0000-000042000000}"/>
    <cellStyle name="Percent 2 2" xfId="31" xr:uid="{00000000-0005-0000-0000-000043000000}"/>
    <cellStyle name="Percent 3" xfId="26" xr:uid="{00000000-0005-0000-0000-000044000000}"/>
    <cellStyle name="Percent 3 2" xfId="53" xr:uid="{00000000-0005-0000-0000-000045000000}"/>
    <cellStyle name="Percent 4" xfId="32" xr:uid="{00000000-0005-0000-0000-000046000000}"/>
    <cellStyle name="Percent 5" xfId="70" xr:uid="{00000000-0005-0000-0000-000047000000}"/>
    <cellStyle name="Percent 6" xfId="107" xr:uid="{DB78ABA5-59CC-4B0F-A097-2CC2D92E3063}"/>
    <cellStyle name="Percent 7" xfId="108" xr:uid="{04D4ED1D-539B-494E-A59C-4BEAF257813F}"/>
    <cellStyle name="Percent 8" xfId="110" xr:uid="{77FF4B47-9870-4E2E-8E71-45D43CB050B5}"/>
    <cellStyle name="Style 1" xfId="71" xr:uid="{00000000-0005-0000-0000-00004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T60"/>
  <sheetViews>
    <sheetView tabSelected="1" defaultGridColor="0" colorId="22" zoomScale="70" zoomScaleNormal="70" zoomScaleSheetLayoutView="85" workbookViewId="0">
      <pane xSplit="3" ySplit="8" topLeftCell="D9" activePane="bottomRight" state="frozen"/>
      <selection pane="topRight" activeCell="D1" sqref="D1"/>
      <selection pane="bottomLeft" activeCell="A10" sqref="A10"/>
      <selection pane="bottomRight"/>
    </sheetView>
  </sheetViews>
  <sheetFormatPr defaultColWidth="13.81640625" defaultRowHeight="15"/>
  <cols>
    <col min="1" max="1" width="4.453125" customWidth="1"/>
    <col min="2" max="2" width="9.1796875" customWidth="1"/>
    <col min="3" max="3" width="2.90625" customWidth="1"/>
    <col min="4" max="4" width="14.08984375" bestFit="1" customWidth="1"/>
    <col min="5" max="5" width="2.90625" customWidth="1"/>
    <col min="6" max="6" width="11.54296875" customWidth="1"/>
    <col min="7" max="7" width="2.81640625" customWidth="1"/>
    <col min="8" max="8" width="16.54296875" customWidth="1"/>
    <col min="9" max="9" width="2.90625" customWidth="1"/>
    <col min="10" max="10" width="15.1796875" customWidth="1"/>
    <col min="11" max="11" width="2.6328125" customWidth="1"/>
    <col min="12" max="12" width="15.36328125" customWidth="1"/>
    <col min="13" max="13" width="3" customWidth="1"/>
    <col min="14" max="14" width="15.90625" customWidth="1"/>
    <col min="15" max="15" width="3.1796875" customWidth="1"/>
    <col min="16" max="16" width="15.90625" customWidth="1"/>
    <col min="17" max="17" width="2.54296875" bestFit="1" customWidth="1"/>
    <col min="18" max="18" width="16.54296875" customWidth="1"/>
    <col min="19" max="19" width="17.453125" customWidth="1"/>
    <col min="20" max="20" width="17.54296875" bestFit="1" customWidth="1"/>
  </cols>
  <sheetData>
    <row r="1" spans="1:20" ht="22.8">
      <c r="A1" s="1"/>
      <c r="B1" s="43"/>
      <c r="C1" s="43"/>
      <c r="D1" s="43"/>
      <c r="E1" s="43"/>
    </row>
    <row r="2" spans="1:20" ht="22.8">
      <c r="A2" s="41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0" ht="18" customHeight="1"/>
    <row r="4" spans="1:20" ht="15.6">
      <c r="B4" s="2"/>
      <c r="C4" s="2"/>
      <c r="D4" s="2"/>
      <c r="E4" s="2"/>
      <c r="F4" s="2"/>
      <c r="G4" s="2"/>
      <c r="H4" s="3" t="s">
        <v>1</v>
      </c>
      <c r="I4" s="2"/>
      <c r="J4" s="2"/>
      <c r="K4" s="2"/>
      <c r="L4" s="3" t="s">
        <v>2</v>
      </c>
      <c r="M4" s="2"/>
      <c r="N4" s="2"/>
      <c r="P4" s="3"/>
    </row>
    <row r="5" spans="1:20" ht="15.6">
      <c r="B5" s="2"/>
      <c r="C5" s="2"/>
      <c r="D5" s="3" t="s">
        <v>3</v>
      </c>
      <c r="E5" s="2"/>
      <c r="F5" s="2"/>
      <c r="G5" s="2"/>
      <c r="H5" s="3" t="s">
        <v>4</v>
      </c>
      <c r="I5" s="2"/>
      <c r="J5" s="2"/>
      <c r="K5" s="2"/>
      <c r="L5" s="3" t="s">
        <v>5</v>
      </c>
      <c r="M5" s="2"/>
      <c r="N5" s="12"/>
      <c r="O5" s="2"/>
      <c r="P5" s="3" t="s">
        <v>6</v>
      </c>
      <c r="Q5" s="2"/>
    </row>
    <row r="6" spans="1:20" ht="18">
      <c r="B6" s="2"/>
      <c r="C6" s="2"/>
      <c r="D6" s="3" t="s">
        <v>7</v>
      </c>
      <c r="E6" s="2"/>
      <c r="F6" s="3" t="s">
        <v>8</v>
      </c>
      <c r="G6" s="2"/>
      <c r="H6" s="3" t="s">
        <v>9</v>
      </c>
      <c r="I6" s="2"/>
      <c r="J6" s="3" t="s">
        <v>10</v>
      </c>
      <c r="K6" s="14"/>
      <c r="L6" s="3" t="s">
        <v>1</v>
      </c>
      <c r="M6" s="2"/>
      <c r="N6" s="3" t="s">
        <v>11</v>
      </c>
      <c r="O6" s="2"/>
      <c r="P6" s="3" t="s">
        <v>12</v>
      </c>
      <c r="Q6" s="2"/>
      <c r="R6" s="12" t="s">
        <v>13</v>
      </c>
    </row>
    <row r="7" spans="1:20" ht="15.6">
      <c r="B7" s="2"/>
      <c r="C7" s="2"/>
      <c r="D7" s="12" t="s">
        <v>14</v>
      </c>
      <c r="E7" s="2"/>
      <c r="F7" s="3" t="s">
        <v>15</v>
      </c>
      <c r="G7" s="2"/>
      <c r="H7" s="3" t="s">
        <v>16</v>
      </c>
      <c r="I7" s="2"/>
      <c r="J7" s="3" t="s">
        <v>17</v>
      </c>
      <c r="K7" s="2"/>
      <c r="L7" s="3" t="s">
        <v>7</v>
      </c>
      <c r="M7" s="2"/>
      <c r="N7" s="3" t="s">
        <v>18</v>
      </c>
      <c r="O7" s="2"/>
      <c r="P7" s="3" t="s">
        <v>18</v>
      </c>
      <c r="Q7" s="2"/>
      <c r="R7" s="12" t="s">
        <v>19</v>
      </c>
    </row>
    <row r="8" spans="1:20" ht="15.6">
      <c r="B8" s="9" t="s">
        <v>20</v>
      </c>
      <c r="C8" s="4"/>
      <c r="D8" s="9" t="s">
        <v>21</v>
      </c>
      <c r="E8" s="4"/>
      <c r="F8" s="9" t="s">
        <v>22</v>
      </c>
      <c r="G8" s="4"/>
      <c r="H8" s="9" t="s">
        <v>23</v>
      </c>
      <c r="I8" s="4"/>
      <c r="J8" s="9" t="s">
        <v>23</v>
      </c>
      <c r="K8" s="4"/>
      <c r="L8" s="9" t="s">
        <v>23</v>
      </c>
      <c r="M8" s="4"/>
      <c r="N8" s="9" t="s">
        <v>24</v>
      </c>
      <c r="O8" s="4"/>
      <c r="P8" s="9" t="s">
        <v>24</v>
      </c>
      <c r="Q8" s="4"/>
      <c r="R8" s="9" t="s">
        <v>25</v>
      </c>
    </row>
    <row r="9" spans="1:20" ht="17.399999999999999">
      <c r="B9" s="5">
        <v>43831</v>
      </c>
      <c r="C9" s="14"/>
      <c r="D9" s="27">
        <v>2.173707194523661</v>
      </c>
      <c r="E9" s="28"/>
      <c r="F9" s="31">
        <v>6693184.1319999984</v>
      </c>
      <c r="G9" s="32"/>
      <c r="H9" s="33">
        <v>175769135.90000001</v>
      </c>
      <c r="I9" s="32"/>
      <c r="J9" s="35">
        <v>105515.64999999997</v>
      </c>
      <c r="K9" s="34"/>
      <c r="L9" s="33">
        <v>145490225.02000001</v>
      </c>
      <c r="M9" s="32"/>
      <c r="N9" s="31">
        <v>-30278910.879999999</v>
      </c>
      <c r="O9" s="28"/>
      <c r="P9" s="29">
        <v>-102863468.23478547</v>
      </c>
      <c r="Q9" s="14"/>
      <c r="R9" s="30">
        <v>2.147636E-2</v>
      </c>
      <c r="S9" s="36"/>
      <c r="T9" s="36"/>
    </row>
    <row r="10" spans="1:20" ht="17.399999999999999">
      <c r="B10" s="5">
        <v>43862</v>
      </c>
      <c r="C10" s="14"/>
      <c r="D10" s="27">
        <f t="shared" ref="D10:D11" si="0">(+L10/F10)/10</f>
        <v>2.0207435363818225</v>
      </c>
      <c r="E10" s="28"/>
      <c r="F10" s="31">
        <v>6696247.1799999988</v>
      </c>
      <c r="G10" s="32"/>
      <c r="H10" s="33">
        <f>171771.12958*1000</f>
        <v>171771129.58000001</v>
      </c>
      <c r="I10" s="32"/>
      <c r="J10" s="35">
        <f>-187204.48-132559-14121.24+218388.06</f>
        <v>-115496.65999999997</v>
      </c>
      <c r="K10" s="34"/>
      <c r="L10" s="33">
        <f t="shared" ref="L10:L11" si="1">H10+N10</f>
        <v>135313982.07000002</v>
      </c>
      <c r="M10" s="32"/>
      <c r="N10" s="31">
        <v>-36457147.509999998</v>
      </c>
      <c r="O10" s="28"/>
      <c r="P10" s="29">
        <f>P9+N10</f>
        <v>-139320615.74478546</v>
      </c>
      <c r="Q10" s="14"/>
      <c r="R10" s="30">
        <v>2.170969E-2</v>
      </c>
      <c r="S10" s="36"/>
      <c r="T10" s="36"/>
    </row>
    <row r="11" spans="1:20" ht="17.399999999999999">
      <c r="B11" s="5">
        <v>43891</v>
      </c>
      <c r="C11" s="14"/>
      <c r="D11" s="27">
        <f t="shared" si="0"/>
        <v>2.0980973145387547</v>
      </c>
      <c r="E11" s="28"/>
      <c r="F11" s="31">
        <v>6396348.8700000001</v>
      </c>
      <c r="G11" s="32"/>
      <c r="H11" s="33">
        <f>164081.09814*1000</f>
        <v>164081098.13999999</v>
      </c>
      <c r="I11" s="32"/>
      <c r="J11" s="35">
        <v>-291970.90000000002</v>
      </c>
      <c r="K11" s="34"/>
      <c r="L11" s="33">
        <f t="shared" si="1"/>
        <v>134201623.86999999</v>
      </c>
      <c r="M11" s="32"/>
      <c r="N11" s="31">
        <v>-29879474.27</v>
      </c>
      <c r="O11" s="28"/>
      <c r="P11" s="29">
        <f>P10+N11</f>
        <v>-169200090.01478547</v>
      </c>
      <c r="Q11" s="14"/>
      <c r="R11" s="30">
        <v>3.1675000000000002E-2</v>
      </c>
      <c r="S11" s="36"/>
      <c r="T11" s="36"/>
    </row>
    <row r="12" spans="1:20" ht="17.399999999999999">
      <c r="B12" s="5">
        <v>43922</v>
      </c>
      <c r="C12" s="14"/>
      <c r="D12" s="27">
        <f t="shared" ref="D12" si="2">(+L12/F12)/10</f>
        <v>2.0733349367706726</v>
      </c>
      <c r="E12" s="28"/>
      <c r="F12" s="31">
        <v>5598680.4800000004</v>
      </c>
      <c r="G12" s="32"/>
      <c r="H12" s="33">
        <f>143601.4249*1000</f>
        <v>143601424.90000001</v>
      </c>
      <c r="I12" s="32"/>
      <c r="J12" s="35">
        <v>-842227.91</v>
      </c>
      <c r="K12" s="34"/>
      <c r="L12" s="33">
        <f t="shared" ref="L12" si="3">H12+N12</f>
        <v>116079398.39</v>
      </c>
      <c r="M12" s="32"/>
      <c r="N12" s="31">
        <v>-27522026.510000002</v>
      </c>
      <c r="O12" s="28"/>
      <c r="P12" s="29">
        <f>P11+N12+0.28</f>
        <v>-196722116.24478546</v>
      </c>
      <c r="Q12" s="14"/>
      <c r="R12" s="30">
        <v>2.9491340000000001E-2</v>
      </c>
      <c r="S12" s="36"/>
      <c r="T12" s="37"/>
    </row>
    <row r="13" spans="1:20" ht="17.399999999999999">
      <c r="B13" s="5">
        <v>43952</v>
      </c>
      <c r="C13" s="14"/>
      <c r="D13" s="27">
        <f t="shared" ref="D13" si="4">(+L13/F13)/10</f>
        <v>2.3192362869924517</v>
      </c>
      <c r="E13" s="28"/>
      <c r="F13" s="31">
        <v>5758517.4489999991</v>
      </c>
      <c r="G13" s="32"/>
      <c r="H13" s="33">
        <v>148210500.30000001</v>
      </c>
      <c r="I13" s="32"/>
      <c r="J13" s="35">
        <v>703894.66999999993</v>
      </c>
      <c r="K13" s="34"/>
      <c r="L13" s="33">
        <f t="shared" ref="L13" si="5">H13+N13</f>
        <v>133553626.27000001</v>
      </c>
      <c r="M13" s="32"/>
      <c r="N13" s="31">
        <v>-14656874.029999999</v>
      </c>
      <c r="O13" s="28"/>
      <c r="P13" s="29">
        <f>P12+N13-1500000</f>
        <v>-212878990.27478546</v>
      </c>
      <c r="Q13" s="14">
        <v>2</v>
      </c>
      <c r="R13" s="30">
        <v>1.7167620000000001E-2</v>
      </c>
      <c r="S13" s="36"/>
      <c r="T13" s="37"/>
    </row>
    <row r="14" spans="1:20" ht="17.399999999999999">
      <c r="B14" s="5">
        <v>43983</v>
      </c>
      <c r="C14" s="14"/>
      <c r="D14" s="27">
        <f t="shared" ref="D14" si="6">(+L14/F14)/10</f>
        <v>2.3350283519906543</v>
      </c>
      <c r="E14" s="28"/>
      <c r="F14" s="31">
        <v>6636149.3729999987</v>
      </c>
      <c r="G14" s="32"/>
      <c r="H14" s="33">
        <v>146520048.93000001</v>
      </c>
      <c r="I14" s="32"/>
      <c r="J14" s="35">
        <v>-368567</v>
      </c>
      <c r="K14" s="34"/>
      <c r="L14" s="33">
        <f t="shared" ref="L14" si="7">H14+N14</f>
        <v>154955969.34</v>
      </c>
      <c r="M14" s="32"/>
      <c r="N14" s="31">
        <v>8435920.4100000001</v>
      </c>
      <c r="O14" s="28"/>
      <c r="P14" s="29">
        <f t="shared" ref="P14:P19" si="8">P13+N14</f>
        <v>-204443069.86478546</v>
      </c>
      <c r="Q14" s="14"/>
      <c r="R14" s="30">
        <v>1.5883629999999999E-2</v>
      </c>
      <c r="S14" s="36"/>
      <c r="T14" s="37"/>
    </row>
    <row r="15" spans="1:20" ht="17.399999999999999">
      <c r="B15" s="5">
        <v>44013</v>
      </c>
      <c r="C15" s="14"/>
      <c r="D15" s="27">
        <f t="shared" ref="D15" si="9">(+L15/F15)/10</f>
        <v>2.5037312498923319</v>
      </c>
      <c r="E15" s="28"/>
      <c r="F15" s="31">
        <v>7644696.5019999994</v>
      </c>
      <c r="G15" s="32"/>
      <c r="H15" s="33">
        <v>165011216.94999999</v>
      </c>
      <c r="I15" s="32"/>
      <c r="J15" s="35">
        <v>-856942.73</v>
      </c>
      <c r="K15" s="34"/>
      <c r="L15" s="33">
        <f t="shared" ref="L15" si="10">H15+N15</f>
        <v>191402655.27999997</v>
      </c>
      <c r="M15" s="32"/>
      <c r="N15" s="31">
        <v>26391438.329999998</v>
      </c>
      <c r="O15" s="28"/>
      <c r="P15" s="29">
        <f t="shared" si="8"/>
        <v>-178051631.53478545</v>
      </c>
      <c r="Q15" s="14"/>
      <c r="R15" s="30">
        <v>1.5954840000000001E-2</v>
      </c>
      <c r="S15" s="36"/>
      <c r="T15" s="37"/>
    </row>
    <row r="16" spans="1:20" ht="17.399999999999999">
      <c r="B16" s="5">
        <v>44044</v>
      </c>
      <c r="C16" s="14"/>
      <c r="D16" s="27">
        <f t="shared" ref="D16" si="11">(+L16/F16)/10</f>
        <v>2.6432781517834827</v>
      </c>
      <c r="E16" s="28"/>
      <c r="F16" s="31">
        <v>7949595.6139999991</v>
      </c>
      <c r="G16" s="32"/>
      <c r="H16" s="33">
        <v>174743638.42999998</v>
      </c>
      <c r="I16" s="32"/>
      <c r="J16" s="35">
        <v>-3505450.21</v>
      </c>
      <c r="K16" s="34"/>
      <c r="L16" s="33">
        <f t="shared" ref="L16" si="12">H16+N16</f>
        <v>210129924.01999998</v>
      </c>
      <c r="M16" s="32"/>
      <c r="N16" s="31">
        <v>35386285.590000004</v>
      </c>
      <c r="O16" s="28"/>
      <c r="P16" s="29">
        <f t="shared" si="8"/>
        <v>-142665345.94478545</v>
      </c>
      <c r="Q16" s="14"/>
      <c r="R16" s="30">
        <v>1.351028E-2</v>
      </c>
      <c r="S16" s="36"/>
      <c r="T16" s="37"/>
    </row>
    <row r="17" spans="2:20" ht="17.399999999999999">
      <c r="B17" s="5">
        <v>44075</v>
      </c>
      <c r="C17" s="14"/>
      <c r="D17" s="27">
        <f t="shared" ref="D17" si="13">(+L17/F17)/10</f>
        <v>2.1153557570003398</v>
      </c>
      <c r="E17" s="28"/>
      <c r="F17" s="31">
        <v>7721054.364000001</v>
      </c>
      <c r="G17" s="32"/>
      <c r="H17" s="33">
        <v>171574929.94</v>
      </c>
      <c r="I17" s="32"/>
      <c r="J17" s="35">
        <v>-9189.8600000000151</v>
      </c>
      <c r="K17" s="34"/>
      <c r="L17" s="33">
        <f t="shared" ref="L17" si="14">H17+N17</f>
        <v>163327767.98999998</v>
      </c>
      <c r="M17" s="32"/>
      <c r="N17" s="31">
        <v>-8247161.9500000197</v>
      </c>
      <c r="O17" s="28"/>
      <c r="P17" s="29">
        <f t="shared" si="8"/>
        <v>-150912507.89478546</v>
      </c>
      <c r="Q17" s="14"/>
      <c r="R17" s="30">
        <v>1.1524100000000001E-2</v>
      </c>
      <c r="S17" s="36"/>
      <c r="T17" s="37"/>
    </row>
    <row r="18" spans="2:20" ht="17.399999999999999">
      <c r="B18" s="5">
        <v>44105</v>
      </c>
      <c r="C18" s="14"/>
      <c r="D18" s="27">
        <f t="shared" ref="D18" si="15">(+L18/F18)/10</f>
        <v>2.3248664660941198</v>
      </c>
      <c r="E18" s="28"/>
      <c r="F18" s="31">
        <v>6531836.7590000005</v>
      </c>
      <c r="G18" s="32"/>
      <c r="H18" s="33">
        <v>145808291.34</v>
      </c>
      <c r="I18" s="32"/>
      <c r="J18" s="35">
        <v>103076.51999999999</v>
      </c>
      <c r="K18" s="34"/>
      <c r="L18" s="33">
        <f t="shared" ref="L18" si="16">H18+N18</f>
        <v>151856482.43000001</v>
      </c>
      <c r="M18" s="32"/>
      <c r="N18" s="31">
        <v>6048191.0899999999</v>
      </c>
      <c r="O18" s="28"/>
      <c r="P18" s="29">
        <f t="shared" si="8"/>
        <v>-144864316.80478546</v>
      </c>
      <c r="Q18" s="14"/>
      <c r="R18" s="30">
        <v>1.1524100000000001E-2</v>
      </c>
      <c r="S18" s="36"/>
      <c r="T18" s="37"/>
    </row>
    <row r="19" spans="2:20" ht="17.399999999999999">
      <c r="B19" s="5">
        <v>44136</v>
      </c>
      <c r="C19" s="14"/>
      <c r="D19" s="27">
        <f t="shared" ref="D19" si="17">(+L19/F19)/10</f>
        <v>2.4040028905791528</v>
      </c>
      <c r="E19" s="28"/>
      <c r="F19" s="31">
        <v>6165886.8540000003</v>
      </c>
      <c r="G19" s="32"/>
      <c r="H19" s="33">
        <v>139415259.64000002</v>
      </c>
      <c r="I19" s="32"/>
      <c r="J19" s="35">
        <v>-842639.83</v>
      </c>
      <c r="K19" s="34"/>
      <c r="L19" s="33">
        <f t="shared" ref="L19" si="18">H19+N19</f>
        <v>148228098.19999999</v>
      </c>
      <c r="M19" s="32"/>
      <c r="N19" s="31">
        <v>8812838.5599999707</v>
      </c>
      <c r="O19" s="28"/>
      <c r="P19" s="29">
        <f t="shared" si="8"/>
        <v>-136051478.24478549</v>
      </c>
      <c r="Q19" s="14"/>
      <c r="R19" s="30">
        <v>1.1524100000000001E-2</v>
      </c>
      <c r="S19" s="36"/>
      <c r="T19" s="37"/>
    </row>
    <row r="20" spans="2:20" ht="17.399999999999999">
      <c r="B20" s="5">
        <v>44166</v>
      </c>
      <c r="C20" s="14"/>
      <c r="D20" s="27">
        <f t="shared" ref="D20" si="19">(+L20/F20)/10</f>
        <v>2.656959214846029</v>
      </c>
      <c r="E20" s="28"/>
      <c r="F20" s="31">
        <v>6769529.7949999999</v>
      </c>
      <c r="G20" s="32"/>
      <c r="H20" s="33">
        <v>156742498.50999999</v>
      </c>
      <c r="I20" s="32"/>
      <c r="J20" s="35">
        <v>214936.32000000001</v>
      </c>
      <c r="K20" s="34"/>
      <c r="L20" s="33">
        <f t="shared" ref="L20" si="20">H20+N20</f>
        <v>179863645.69</v>
      </c>
      <c r="M20" s="32"/>
      <c r="N20" s="31">
        <v>23121147.18</v>
      </c>
      <c r="O20" s="28"/>
      <c r="P20" s="29">
        <f t="shared" ref="P20" si="21">P19+N20</f>
        <v>-112930331.06478548</v>
      </c>
      <c r="Q20" s="14"/>
      <c r="R20" s="30">
        <v>1.1524100000000001E-2</v>
      </c>
      <c r="S20" s="36"/>
      <c r="T20" s="37"/>
    </row>
    <row r="21" spans="2:20" ht="17.399999999999999">
      <c r="B21" s="5"/>
      <c r="C21" s="14"/>
      <c r="D21" s="27"/>
      <c r="E21" s="28"/>
      <c r="F21" s="31"/>
      <c r="G21" s="32"/>
      <c r="H21" s="33"/>
      <c r="I21" s="32"/>
      <c r="J21" s="35"/>
      <c r="K21" s="34"/>
      <c r="L21" s="33"/>
      <c r="M21" s="32"/>
      <c r="N21" s="31"/>
      <c r="O21" s="28"/>
      <c r="P21" s="29"/>
      <c r="Q21" s="14"/>
      <c r="R21" s="30"/>
      <c r="S21" s="36"/>
      <c r="T21" s="37"/>
    </row>
    <row r="22" spans="2:20" ht="17.399999999999999">
      <c r="B22" s="5">
        <v>44197</v>
      </c>
      <c r="C22" s="14"/>
      <c r="D22" s="27">
        <f t="shared" ref="D22" si="22">(+L22/F22)/10</f>
        <v>2.4125139083093985</v>
      </c>
      <c r="E22" s="28"/>
      <c r="F22" s="31">
        <v>7258562.8209999986</v>
      </c>
      <c r="G22" s="32"/>
      <c r="H22" s="33">
        <v>168595130.25</v>
      </c>
      <c r="I22" s="32"/>
      <c r="J22" s="35">
        <v>183882.73</v>
      </c>
      <c r="K22" s="34"/>
      <c r="L22" s="33">
        <f t="shared" ref="L22" si="23">H22+N22</f>
        <v>175113837.59999999</v>
      </c>
      <c r="M22" s="32"/>
      <c r="N22" s="31">
        <v>6518707.3499999903</v>
      </c>
      <c r="O22" s="28"/>
      <c r="P22" s="29">
        <f>P20+N22</f>
        <v>-106411623.71478549</v>
      </c>
      <c r="Q22" s="14"/>
      <c r="R22" s="30">
        <v>2.5000000000000001E-3</v>
      </c>
      <c r="S22" s="36"/>
      <c r="T22" s="36"/>
    </row>
    <row r="23" spans="2:20" ht="17.399999999999999">
      <c r="B23" s="5">
        <v>44228</v>
      </c>
      <c r="C23" s="14"/>
      <c r="D23" s="27">
        <f t="shared" ref="D23" si="24">(+L23/F23)/10</f>
        <v>2.6723096039755769</v>
      </c>
      <c r="E23" s="28"/>
      <c r="F23" s="31">
        <v>6788748.4069999997</v>
      </c>
      <c r="G23" s="32"/>
      <c r="H23" s="33">
        <v>159880369.94</v>
      </c>
      <c r="I23" s="32"/>
      <c r="J23" s="35">
        <v>-1483015.62</v>
      </c>
      <c r="K23" s="34"/>
      <c r="L23" s="33">
        <f t="shared" ref="L23" si="25">H23+N23</f>
        <v>181416375.66999999</v>
      </c>
      <c r="M23" s="32"/>
      <c r="N23" s="31">
        <v>21536005.73</v>
      </c>
      <c r="O23" s="28"/>
      <c r="P23" s="29">
        <f t="shared" ref="P23:P28" si="26">P22+N23</f>
        <v>-84875617.984785482</v>
      </c>
      <c r="Q23" s="14"/>
      <c r="R23" s="30">
        <v>2.5000000000000001E-3</v>
      </c>
      <c r="S23" s="36"/>
      <c r="T23" s="36"/>
    </row>
    <row r="24" spans="2:20" ht="17.399999999999999">
      <c r="B24" s="5">
        <v>44256</v>
      </c>
      <c r="C24" s="14"/>
      <c r="D24" s="27">
        <f t="shared" ref="D24" si="27">(+L24/F24)/10</f>
        <v>2.3939917708084626</v>
      </c>
      <c r="E24" s="28"/>
      <c r="F24" s="31">
        <v>6385050.7989999996</v>
      </c>
      <c r="G24" s="32"/>
      <c r="H24" s="33">
        <v>151142132.63999999</v>
      </c>
      <c r="I24" s="32"/>
      <c r="J24" s="35">
        <v>489609.65</v>
      </c>
      <c r="K24" s="34"/>
      <c r="L24" s="33">
        <f t="shared" ref="L24" si="28">H24+N24</f>
        <v>152857590.68999997</v>
      </c>
      <c r="M24" s="32"/>
      <c r="N24" s="31">
        <f>1715458.04999998</f>
        <v>1715458.04999998</v>
      </c>
      <c r="O24" s="28"/>
      <c r="P24" s="29">
        <f t="shared" si="26"/>
        <v>-83160159.9347855</v>
      </c>
      <c r="Q24" s="14"/>
      <c r="R24" s="30">
        <v>2.0951799999999999E-3</v>
      </c>
      <c r="S24" s="36"/>
      <c r="T24" s="36"/>
    </row>
    <row r="25" spans="2:20" ht="17.399999999999999">
      <c r="B25" s="5">
        <v>44287</v>
      </c>
      <c r="C25" s="14"/>
      <c r="D25" s="27">
        <f t="shared" ref="D25" si="29">(+L25/F25)/10</f>
        <v>2.5329376941503021</v>
      </c>
      <c r="E25" s="28"/>
      <c r="F25" s="31">
        <v>6005835.0350000001</v>
      </c>
      <c r="G25" s="32"/>
      <c r="H25" s="33">
        <v>136744956.97</v>
      </c>
      <c r="I25" s="32"/>
      <c r="J25" s="35">
        <v>471081.3</v>
      </c>
      <c r="K25" s="34"/>
      <c r="L25" s="33">
        <f t="shared" ref="L25" si="30">H25+N25</f>
        <v>152124059.44999999</v>
      </c>
      <c r="M25" s="32"/>
      <c r="N25" s="31">
        <v>15379102.48</v>
      </c>
      <c r="O25" s="28"/>
      <c r="P25" s="29">
        <f t="shared" si="26"/>
        <v>-67781057.454785496</v>
      </c>
      <c r="Q25" s="14"/>
      <c r="R25" s="30">
        <v>2.06638E-3</v>
      </c>
      <c r="S25" s="36"/>
      <c r="T25" s="36"/>
    </row>
    <row r="26" spans="2:20" ht="17.399999999999999">
      <c r="B26" s="5">
        <v>44317</v>
      </c>
      <c r="C26" s="14"/>
      <c r="D26" s="27">
        <f t="shared" ref="D26" si="31">(+L26/F26)/10</f>
        <v>2.966572421346354</v>
      </c>
      <c r="E26" s="28"/>
      <c r="F26" s="31">
        <v>6034513.2409999995</v>
      </c>
      <c r="G26" s="32"/>
      <c r="H26" s="33">
        <v>139300400.35000002</v>
      </c>
      <c r="I26" s="32"/>
      <c r="J26" s="35">
        <v>305092.64</v>
      </c>
      <c r="K26" s="34"/>
      <c r="L26" s="33">
        <f t="shared" ref="L26" si="32">H26+N26</f>
        <v>179018205.57000002</v>
      </c>
      <c r="M26" s="32"/>
      <c r="N26" s="31">
        <v>39717805.219999999</v>
      </c>
      <c r="O26" s="28"/>
      <c r="P26" s="29">
        <f t="shared" si="26"/>
        <v>-28063252.234785497</v>
      </c>
      <c r="Q26" s="14"/>
      <c r="R26" s="30">
        <v>1.7992100000000001E-3</v>
      </c>
      <c r="S26" s="36"/>
      <c r="T26" s="36"/>
    </row>
    <row r="27" spans="2:20" ht="17.399999999999999">
      <c r="B27" s="5">
        <v>44348</v>
      </c>
      <c r="C27" s="14"/>
      <c r="D27" s="27">
        <f t="shared" ref="D27" si="33">(+L27/F27)/10</f>
        <v>3.082094442141984</v>
      </c>
      <c r="E27" s="28"/>
      <c r="F27" s="31">
        <v>7119325.7149999989</v>
      </c>
      <c r="G27" s="32"/>
      <c r="H27" s="33">
        <v>170266306.12</v>
      </c>
      <c r="I27" s="32"/>
      <c r="J27" s="35">
        <v>113036.69</v>
      </c>
      <c r="K27" s="34"/>
      <c r="L27" s="33">
        <f t="shared" ref="L27" si="34">H27+N27</f>
        <v>219424342.18000001</v>
      </c>
      <c r="M27" s="32"/>
      <c r="N27" s="31">
        <v>49158036.060000002</v>
      </c>
      <c r="O27" s="28"/>
      <c r="P27" s="29">
        <f t="shared" si="26"/>
        <v>21094783.825214505</v>
      </c>
      <c r="Q27" s="14"/>
      <c r="R27" s="30">
        <v>1.8048000000000001E-3</v>
      </c>
      <c r="S27" s="36"/>
      <c r="T27" s="36"/>
    </row>
    <row r="28" spans="2:20" ht="17.399999999999999">
      <c r="B28" s="5">
        <v>44378</v>
      </c>
      <c r="C28" s="14"/>
      <c r="D28" s="27">
        <f t="shared" ref="D28" si="35">(+L28/F28)/10</f>
        <v>3.4014436160501247</v>
      </c>
      <c r="E28" s="28"/>
      <c r="F28" s="31">
        <v>7733589.966</v>
      </c>
      <c r="G28" s="32"/>
      <c r="H28" s="33">
        <v>189772396.91999999</v>
      </c>
      <c r="I28" s="32"/>
      <c r="J28" s="35">
        <v>403938.1</v>
      </c>
      <c r="K28" s="34"/>
      <c r="L28" s="33">
        <f t="shared" ref="L28" si="36">H28+N28</f>
        <v>263053702.19</v>
      </c>
      <c r="M28" s="32"/>
      <c r="N28" s="31">
        <v>73281305.269999996</v>
      </c>
      <c r="O28" s="28"/>
      <c r="P28" s="29">
        <f t="shared" si="26"/>
        <v>94376089.095214501</v>
      </c>
      <c r="Q28" s="14"/>
      <c r="R28" s="30">
        <v>1.94633E-3</v>
      </c>
      <c r="S28" s="36"/>
      <c r="T28" s="36"/>
    </row>
    <row r="29" spans="2:20" ht="17.399999999999999">
      <c r="B29" s="5">
        <v>44409</v>
      </c>
      <c r="C29" s="14"/>
      <c r="D29" s="27">
        <f t="shared" ref="D29" si="37">(+L29/F29)/10</f>
        <v>3.2589457976740102</v>
      </c>
      <c r="E29" s="28"/>
      <c r="F29" s="31">
        <v>8282587.9479999999</v>
      </c>
      <c r="G29" s="32"/>
      <c r="H29" s="33">
        <v>207751045.56999999</v>
      </c>
      <c r="I29" s="32"/>
      <c r="J29" s="35">
        <v>330435.48</v>
      </c>
      <c r="K29" s="34"/>
      <c r="L29" s="33">
        <f t="shared" ref="L29" si="38">H29+N29</f>
        <v>269925051.87</v>
      </c>
      <c r="M29" s="32"/>
      <c r="N29" s="31">
        <v>62174006.299999997</v>
      </c>
      <c r="O29" s="28"/>
      <c r="P29" s="29">
        <f t="shared" ref="P29" si="39">P28+N29</f>
        <v>156550095.3952145</v>
      </c>
      <c r="Q29" s="14"/>
      <c r="R29" s="30">
        <v>1.94633E-3</v>
      </c>
      <c r="S29" s="36"/>
      <c r="T29" s="36"/>
    </row>
    <row r="30" spans="2:20" ht="17.399999999999999">
      <c r="B30" s="5">
        <v>44440</v>
      </c>
      <c r="C30" s="14"/>
      <c r="D30" s="27">
        <f t="shared" ref="D30" si="40">(+L30/F30)/10</f>
        <v>3.165099670923285</v>
      </c>
      <c r="E30" s="28"/>
      <c r="F30" s="31">
        <v>7910862.0549999997</v>
      </c>
      <c r="G30" s="32"/>
      <c r="H30" s="33">
        <v>204384420.83000001</v>
      </c>
      <c r="I30" s="32"/>
      <c r="J30" s="35">
        <v>820495.22</v>
      </c>
      <c r="K30" s="34"/>
      <c r="L30" s="33">
        <f t="shared" ref="L30" si="41">H30+N30</f>
        <v>250386668.87</v>
      </c>
      <c r="M30" s="32"/>
      <c r="N30" s="31">
        <v>46002248.039999999</v>
      </c>
      <c r="O30" s="28"/>
      <c r="P30" s="29">
        <f t="shared" ref="P30" si="42">P29+N30</f>
        <v>202552343.43521449</v>
      </c>
      <c r="Q30" s="14"/>
      <c r="R30" s="30">
        <v>1.7212099999999999E-3</v>
      </c>
      <c r="S30" s="36"/>
      <c r="T30" s="36"/>
    </row>
    <row r="31" spans="2:20" ht="17.399999999999999">
      <c r="B31" s="5">
        <v>44470</v>
      </c>
      <c r="C31" s="14"/>
      <c r="D31" s="27">
        <f t="shared" ref="D31" si="43">(+L31/F31)/10</f>
        <v>4.0881528490624515</v>
      </c>
      <c r="E31" s="28"/>
      <c r="F31" s="31">
        <v>6652629.5659999987</v>
      </c>
      <c r="G31" s="32"/>
      <c r="H31" s="33">
        <v>175149072.15000001</v>
      </c>
      <c r="I31" s="32"/>
      <c r="J31" s="35">
        <v>632024.47</v>
      </c>
      <c r="K31" s="34"/>
      <c r="L31" s="33">
        <f t="shared" ref="L31" si="44">H31+N31</f>
        <v>271969665.13999999</v>
      </c>
      <c r="M31" s="32"/>
      <c r="N31" s="31">
        <v>96820592.989999995</v>
      </c>
      <c r="O31" s="28"/>
      <c r="P31" s="29">
        <f t="shared" ref="P31" si="45">P30+N31</f>
        <v>299372936.42521447</v>
      </c>
      <c r="Q31" s="14"/>
      <c r="R31" s="30">
        <v>1.7212099999999999E-3</v>
      </c>
      <c r="S31" s="36"/>
      <c r="T31" s="36"/>
    </row>
    <row r="32" spans="2:20" ht="17.399999999999999">
      <c r="B32" s="5">
        <v>44501</v>
      </c>
      <c r="C32" s="14"/>
      <c r="D32" s="27">
        <f t="shared" ref="D32" si="46">(+L32/F32)/10</f>
        <v>3.7399397122263629</v>
      </c>
      <c r="E32" s="28"/>
      <c r="F32" s="31">
        <v>6253356.4809999997</v>
      </c>
      <c r="G32" s="32"/>
      <c r="H32" s="33">
        <v>162472885.78999999</v>
      </c>
      <c r="I32" s="32"/>
      <c r="J32" s="35">
        <v>559190.02</v>
      </c>
      <c r="K32" s="34"/>
      <c r="L32" s="33">
        <f t="shared" ref="L32" si="47">H32+N32</f>
        <v>233871762.38</v>
      </c>
      <c r="M32" s="32"/>
      <c r="N32" s="31">
        <v>71398876.590000004</v>
      </c>
      <c r="O32" s="28"/>
      <c r="P32" s="29">
        <f t="shared" ref="P32" si="48">P31+N32</f>
        <v>370771813.01521444</v>
      </c>
      <c r="Q32" s="14"/>
      <c r="R32" s="30">
        <v>1.7212099999999999E-3</v>
      </c>
      <c r="S32" s="36"/>
      <c r="T32" s="36"/>
    </row>
    <row r="33" spans="1:20" ht="17.399999999999999">
      <c r="B33" s="5">
        <v>44531</v>
      </c>
      <c r="C33" s="14"/>
      <c r="D33" s="27">
        <f t="shared" ref="D33" si="49">(+L33/F33)/10</f>
        <v>3.1459026741671496</v>
      </c>
      <c r="E33" s="28"/>
      <c r="F33" s="31">
        <v>6708129.7829999998</v>
      </c>
      <c r="G33" s="32"/>
      <c r="H33" s="33">
        <v>171766212.85000002</v>
      </c>
      <c r="I33" s="32"/>
      <c r="J33" s="35">
        <v>907084.55999999994</v>
      </c>
      <c r="K33" s="34"/>
      <c r="L33" s="33">
        <f t="shared" ref="L33" si="50">H33+N33</f>
        <v>211031234.23000002</v>
      </c>
      <c r="M33" s="32"/>
      <c r="N33" s="31">
        <v>39265021.380000003</v>
      </c>
      <c r="O33" s="28"/>
      <c r="P33" s="29">
        <f t="shared" ref="P33" si="51">P32+N33</f>
        <v>410036834.39521444</v>
      </c>
      <c r="Q33" s="14"/>
      <c r="R33" s="30">
        <v>2.2990200000000001E-3</v>
      </c>
      <c r="S33" s="36"/>
      <c r="T33" s="36"/>
    </row>
    <row r="34" spans="1:20" ht="17.399999999999999">
      <c r="B34" s="5"/>
      <c r="C34" s="14"/>
      <c r="D34" s="27"/>
      <c r="E34" s="28"/>
      <c r="F34" s="31"/>
      <c r="G34" s="32"/>
      <c r="H34" s="33"/>
      <c r="I34" s="32"/>
      <c r="J34" s="35"/>
      <c r="K34" s="34"/>
      <c r="L34" s="33"/>
      <c r="M34" s="32"/>
      <c r="N34" s="31"/>
      <c r="O34" s="28"/>
      <c r="P34" s="29"/>
      <c r="Q34" s="14"/>
      <c r="R34" s="30"/>
      <c r="S34" s="36"/>
      <c r="T34" s="36"/>
    </row>
    <row r="35" spans="1:20" ht="17.399999999999999">
      <c r="B35" s="5">
        <v>44562</v>
      </c>
      <c r="C35" s="14">
        <v>1</v>
      </c>
      <c r="D35" s="27">
        <f t="shared" ref="D35" si="52">(+L35/F35)/10</f>
        <v>3.4693793051994524</v>
      </c>
      <c r="E35" s="28"/>
      <c r="F35" s="31">
        <v>7054342.8849999998</v>
      </c>
      <c r="G35" s="32"/>
      <c r="H35" s="33">
        <v>194040276.44</v>
      </c>
      <c r="I35" s="32"/>
      <c r="J35" s="35">
        <v>-528148.13000000012</v>
      </c>
      <c r="K35" s="34"/>
      <c r="L35" s="33">
        <f t="shared" ref="L35" si="53">H35+N35</f>
        <v>244741912.16999999</v>
      </c>
      <c r="M35" s="32"/>
      <c r="N35" s="31">
        <v>50701635.729999997</v>
      </c>
      <c r="O35" s="28"/>
      <c r="P35" s="29">
        <f t="shared" ref="P35" si="54">P33+N35</f>
        <v>460738470.12521446</v>
      </c>
      <c r="Q35" s="14"/>
      <c r="R35" s="30">
        <v>1.9916700000000001E-3</v>
      </c>
      <c r="S35" s="36"/>
      <c r="T35" s="36"/>
    </row>
    <row r="36" spans="1:20" ht="17.399999999999999">
      <c r="B36" s="5">
        <v>44593</v>
      </c>
      <c r="C36" s="14"/>
      <c r="D36" s="27">
        <f t="shared" ref="D36" si="55">(+L36/F36)/10</f>
        <v>2.8439948272058198</v>
      </c>
      <c r="E36" s="28"/>
      <c r="F36" s="31">
        <v>7286450.3570000008</v>
      </c>
      <c r="G36" s="32"/>
      <c r="H36" s="33">
        <v>208046903.27000001</v>
      </c>
      <c r="I36" s="32"/>
      <c r="J36" s="35">
        <v>-282788.5</v>
      </c>
      <c r="K36" s="34"/>
      <c r="L36" s="33">
        <f t="shared" ref="L36" si="56">H36+N36</f>
        <v>207226271.24000001</v>
      </c>
      <c r="M36" s="32"/>
      <c r="N36" s="31">
        <v>-820632.03000000096</v>
      </c>
      <c r="O36" s="28"/>
      <c r="P36" s="29">
        <f t="shared" ref="P36:P41" si="57">P35+N36</f>
        <v>459917838.09521449</v>
      </c>
      <c r="Q36" s="14"/>
      <c r="R36" s="30">
        <v>4.1999999999999997E-3</v>
      </c>
      <c r="S36" s="36"/>
      <c r="T36" s="36"/>
    </row>
    <row r="37" spans="1:20" ht="17.399999999999999">
      <c r="B37" s="5">
        <v>44621</v>
      </c>
      <c r="C37" s="14"/>
      <c r="D37" s="27">
        <f t="shared" ref="D37" si="58">(+L37/F37)/10</f>
        <v>3.3791885835384194</v>
      </c>
      <c r="E37" s="28"/>
      <c r="F37" s="31">
        <v>6335354.2149999999</v>
      </c>
      <c r="G37" s="32"/>
      <c r="H37" s="33">
        <v>179924960.73000002</v>
      </c>
      <c r="I37" s="32"/>
      <c r="J37" s="35">
        <v>380503.45999999996</v>
      </c>
      <c r="K37" s="34"/>
      <c r="L37" s="33">
        <f t="shared" ref="L37" si="59">H37+N37</f>
        <v>214083566.36000001</v>
      </c>
      <c r="M37" s="32"/>
      <c r="N37" s="31">
        <v>34158605.629999995</v>
      </c>
      <c r="O37" s="28"/>
      <c r="P37" s="29">
        <f t="shared" si="57"/>
        <v>494076443.72521448</v>
      </c>
      <c r="Q37" s="14"/>
      <c r="R37" s="30">
        <v>7.5645E-3</v>
      </c>
      <c r="S37" s="36"/>
      <c r="T37" s="36"/>
    </row>
    <row r="38" spans="1:20" ht="17.399999999999999">
      <c r="B38" s="5">
        <v>44652</v>
      </c>
      <c r="C38" s="14"/>
      <c r="D38" s="27">
        <f t="shared" ref="D38" si="60">(+L38/F38)/10</f>
        <v>3.8857950752709032</v>
      </c>
      <c r="E38" s="28"/>
      <c r="F38" s="31">
        <v>6133686.3420000002</v>
      </c>
      <c r="G38" s="32"/>
      <c r="H38" s="33">
        <v>175073151.25</v>
      </c>
      <c r="I38" s="32"/>
      <c r="J38" s="35">
        <v>280192.25</v>
      </c>
      <c r="K38" s="34"/>
      <c r="L38" s="33">
        <f t="shared" ref="L38" si="61">H38+N38</f>
        <v>238342481.81</v>
      </c>
      <c r="M38" s="32"/>
      <c r="N38" s="31">
        <v>63269330.560000002</v>
      </c>
      <c r="O38" s="28"/>
      <c r="P38" s="29">
        <f t="shared" si="57"/>
        <v>557345774.28521442</v>
      </c>
      <c r="Q38" s="14"/>
      <c r="R38" s="30">
        <v>8.9150800000000006E-3</v>
      </c>
      <c r="S38" s="36"/>
      <c r="T38" s="36"/>
    </row>
    <row r="39" spans="1:20" ht="17.399999999999999">
      <c r="B39" s="5">
        <v>44682</v>
      </c>
      <c r="C39" s="14"/>
      <c r="D39" s="27">
        <f t="shared" ref="D39" si="62">(+L39/F39)/10</f>
        <v>5.5433697457130631</v>
      </c>
      <c r="E39" s="28"/>
      <c r="F39" s="31">
        <v>6582649.6859999998</v>
      </c>
      <c r="G39" s="32"/>
      <c r="H39" s="33">
        <v>198967455.44</v>
      </c>
      <c r="I39" s="32"/>
      <c r="J39" s="35">
        <v>-2136049.6100000003</v>
      </c>
      <c r="K39" s="34"/>
      <c r="L39" s="33">
        <f t="shared" ref="L39" si="63">H39+N39</f>
        <v>364900611.15999997</v>
      </c>
      <c r="M39" s="32"/>
      <c r="N39" s="31">
        <v>165933155.72</v>
      </c>
      <c r="O39" s="28"/>
      <c r="P39" s="29">
        <f t="shared" si="57"/>
        <v>723278930.00521445</v>
      </c>
      <c r="Q39" s="14"/>
      <c r="R39" s="30">
        <v>1.08167E-2</v>
      </c>
      <c r="S39" s="36"/>
      <c r="T39" s="36"/>
    </row>
    <row r="40" spans="1:20" ht="17.399999999999999">
      <c r="B40" s="5">
        <v>44713</v>
      </c>
      <c r="C40" s="14"/>
      <c r="D40" s="27">
        <f t="shared" ref="D40" si="64">(+L40/F40)/10</f>
        <v>6.1507682144895197</v>
      </c>
      <c r="E40" s="28"/>
      <c r="F40" s="31">
        <v>7818002.1100000003</v>
      </c>
      <c r="G40" s="32"/>
      <c r="H40" s="33">
        <v>256455202.55000001</v>
      </c>
      <c r="I40" s="32"/>
      <c r="J40" s="35">
        <v>2175170.29</v>
      </c>
      <c r="K40" s="34"/>
      <c r="L40" s="33">
        <f t="shared" ref="L40" si="65">H40+N40</f>
        <v>480867188.79000002</v>
      </c>
      <c r="M40" s="32"/>
      <c r="N40" s="31">
        <v>224411986.24000001</v>
      </c>
      <c r="O40" s="28"/>
      <c r="P40" s="29">
        <f t="shared" si="57"/>
        <v>947690916.24521446</v>
      </c>
      <c r="Q40" s="14"/>
      <c r="R40" s="30">
        <v>1.5619930000000001E-2</v>
      </c>
      <c r="S40" s="36"/>
      <c r="T40" s="36"/>
    </row>
    <row r="41" spans="1:20" ht="17.399999999999999">
      <c r="B41" s="5">
        <v>44743</v>
      </c>
      <c r="C41" s="14"/>
      <c r="D41" s="27">
        <f t="shared" ref="D41" si="66">(+L41/F41)/10</f>
        <v>7.3202150649590054</v>
      </c>
      <c r="E41" s="28"/>
      <c r="F41" s="31">
        <v>8446488.5790000018</v>
      </c>
      <c r="G41" s="32"/>
      <c r="H41" s="33">
        <v>289585493.27999997</v>
      </c>
      <c r="I41" s="32"/>
      <c r="J41" s="35">
        <v>4381688.3099999996</v>
      </c>
      <c r="K41" s="34"/>
      <c r="L41" s="33">
        <f t="shared" ref="L41" si="67">H41+N41</f>
        <v>618301129.41999996</v>
      </c>
      <c r="M41" s="32"/>
      <c r="N41" s="31">
        <v>328715636.13999999</v>
      </c>
      <c r="O41" s="28"/>
      <c r="P41" s="29">
        <f t="shared" si="57"/>
        <v>1276406552.3852143</v>
      </c>
      <c r="Q41" s="14"/>
      <c r="R41" s="30">
        <v>2.1168590000000001E-2</v>
      </c>
      <c r="S41" s="36"/>
      <c r="T41" s="36"/>
    </row>
    <row r="42" spans="1:20" ht="17.399999999999999">
      <c r="B42" s="5">
        <v>44774</v>
      </c>
      <c r="C42" s="14"/>
      <c r="D42" s="27">
        <f t="shared" ref="D42" si="68">(+L42/F42)/10</f>
        <v>7.2760940909183107</v>
      </c>
      <c r="E42" s="28"/>
      <c r="F42" s="31">
        <v>8185389.2580000004</v>
      </c>
      <c r="G42" s="32"/>
      <c r="H42" s="33">
        <v>295396479.56000006</v>
      </c>
      <c r="I42" s="32"/>
      <c r="J42" s="35">
        <v>7179013.7000000002</v>
      </c>
      <c r="K42" s="34"/>
      <c r="L42" s="33">
        <f t="shared" ref="L42" si="69">H42+N42</f>
        <v>595576624.12000012</v>
      </c>
      <c r="M42" s="32"/>
      <c r="N42" s="31">
        <v>300180144.56</v>
      </c>
      <c r="O42" s="28"/>
      <c r="P42" s="29">
        <f t="shared" ref="P42" si="70">P41+N42</f>
        <v>1576586696.9452143</v>
      </c>
      <c r="Q42" s="14"/>
      <c r="R42" s="30">
        <v>2.734427E-2</v>
      </c>
      <c r="S42" s="36"/>
      <c r="T42" s="36"/>
    </row>
    <row r="43" spans="1:20" ht="17.399999999999999">
      <c r="B43" s="5">
        <v>44805</v>
      </c>
      <c r="C43" s="14"/>
      <c r="D43" s="27">
        <f t="shared" ref="D43" si="71">(+L43/F43)/10</f>
        <v>5.1130051561282972</v>
      </c>
      <c r="E43" s="28"/>
      <c r="F43" s="31">
        <v>8035498.8490000004</v>
      </c>
      <c r="G43" s="32"/>
      <c r="H43" s="33">
        <v>290025227.97999996</v>
      </c>
      <c r="I43" s="32"/>
      <c r="J43" s="35">
        <v>7615808.3900000006</v>
      </c>
      <c r="K43" s="34"/>
      <c r="L43" s="33">
        <f t="shared" ref="L43" si="72">H43+N43</f>
        <v>410855470.46999997</v>
      </c>
      <c r="M43" s="32"/>
      <c r="N43" s="31">
        <v>120830242.48999999</v>
      </c>
      <c r="O43" s="28"/>
      <c r="P43" s="29">
        <f t="shared" ref="P43" si="73">P42+N43</f>
        <v>1697416939.4352143</v>
      </c>
      <c r="Q43" s="14"/>
      <c r="R43" s="30">
        <v>3.3551980000000002E-2</v>
      </c>
      <c r="S43" s="36"/>
      <c r="T43" s="36"/>
    </row>
    <row r="44" spans="1:20" ht="17.399999999999999">
      <c r="B44" s="5">
        <v>44835</v>
      </c>
      <c r="C44" s="14"/>
      <c r="D44" s="27">
        <f t="shared" ref="D44" si="74">(+L44/F44)/10</f>
        <v>4.4594587112248822</v>
      </c>
      <c r="E44" s="28"/>
      <c r="F44" s="31">
        <v>6500454.5480000004</v>
      </c>
      <c r="G44" s="32"/>
      <c r="H44" s="33">
        <v>221010605.39999998</v>
      </c>
      <c r="I44" s="32"/>
      <c r="J44" s="35">
        <v>8336661.46</v>
      </c>
      <c r="K44" s="34"/>
      <c r="L44" s="33">
        <f t="shared" ref="L44" si="75">H44+N44</f>
        <v>289885086.61000007</v>
      </c>
      <c r="M44" s="32"/>
      <c r="N44" s="31">
        <v>68874481.210000098</v>
      </c>
      <c r="O44" s="28"/>
      <c r="P44" s="29">
        <f t="shared" ref="P44" si="76">P43+N44</f>
        <v>1766291420.6452143</v>
      </c>
      <c r="Q44" s="14"/>
      <c r="R44" s="30">
        <v>3.657672E-2</v>
      </c>
      <c r="S44" s="36"/>
      <c r="T44" s="36"/>
    </row>
    <row r="45" spans="1:20" ht="17.399999999999999">
      <c r="B45" s="5">
        <v>44866</v>
      </c>
      <c r="C45" s="14"/>
      <c r="D45" s="27">
        <f t="shared" ref="D45" si="77">(+L45/F45)/10</f>
        <v>4.3030577320745147</v>
      </c>
      <c r="E45" s="28"/>
      <c r="F45" s="31">
        <v>6085727.8030000003</v>
      </c>
      <c r="G45" s="32"/>
      <c r="H45" s="33">
        <v>187536447.19999999</v>
      </c>
      <c r="I45" s="32"/>
      <c r="J45" s="35">
        <v>7051275.8699999992</v>
      </c>
      <c r="K45" s="34"/>
      <c r="L45" s="33">
        <f t="shared" ref="L45" si="78">H45+N45</f>
        <v>261872380.77999997</v>
      </c>
      <c r="M45" s="32"/>
      <c r="N45" s="31">
        <v>74335933.579999998</v>
      </c>
      <c r="O45" s="28"/>
      <c r="P45" s="29">
        <f t="shared" ref="P45" si="79">P44+N45</f>
        <v>1840627354.2252142</v>
      </c>
      <c r="Q45" s="14"/>
      <c r="R45" s="30">
        <v>4.1576670000000003E-2</v>
      </c>
      <c r="S45" s="36"/>
      <c r="T45" s="36"/>
    </row>
    <row r="46" spans="1:20" ht="17.399999999999999">
      <c r="B46" s="5">
        <v>44896</v>
      </c>
      <c r="C46" s="14"/>
      <c r="D46" s="27">
        <f t="shared" ref="D46" si="80">(+L46/F46)/10</f>
        <v>6.2304014815185198</v>
      </c>
      <c r="E46" s="28"/>
      <c r="F46" s="31">
        <v>6745321.2789999992</v>
      </c>
      <c r="G46" s="32"/>
      <c r="H46" s="33">
        <v>204794382.04999998</v>
      </c>
      <c r="I46" s="32"/>
      <c r="J46" s="35">
        <v>6975117.7699999996</v>
      </c>
      <c r="K46" s="34"/>
      <c r="L46" s="33">
        <f t="shared" ref="L46" si="81">H46+N46</f>
        <v>420260596.89999992</v>
      </c>
      <c r="M46" s="32"/>
      <c r="N46" s="31">
        <v>215466214.84999993</v>
      </c>
      <c r="O46" s="28"/>
      <c r="P46" s="29">
        <f t="shared" ref="P46" si="82">P45+N46</f>
        <v>2056093569.0752141</v>
      </c>
      <c r="Q46" s="14"/>
      <c r="R46" s="30">
        <v>4.6736970000000003E-2</v>
      </c>
      <c r="S46" s="36"/>
      <c r="T46" s="36"/>
    </row>
    <row r="47" spans="1:20" ht="17.399999999999999">
      <c r="B47" s="5"/>
      <c r="C47" s="14"/>
      <c r="D47" s="8"/>
      <c r="F47" s="15"/>
      <c r="G47" s="16"/>
      <c r="H47" s="17"/>
      <c r="I47" s="18"/>
      <c r="J47" s="15"/>
      <c r="K47" s="19"/>
      <c r="L47" s="17"/>
      <c r="M47" s="16"/>
      <c r="N47" s="15"/>
      <c r="P47" s="7"/>
      <c r="R47" s="13"/>
      <c r="T47" s="38"/>
    </row>
    <row r="48" spans="1:20">
      <c r="A48" s="11" t="s">
        <v>26</v>
      </c>
      <c r="B48" s="5" t="s">
        <v>27</v>
      </c>
      <c r="D48" s="10"/>
      <c r="H48" s="7"/>
    </row>
    <row r="49" spans="1:16">
      <c r="A49" s="11"/>
      <c r="B49" s="5" t="s">
        <v>28</v>
      </c>
      <c r="D49" s="10"/>
      <c r="H49" s="7"/>
    </row>
    <row r="50" spans="1:16" ht="9" customHeight="1">
      <c r="B50" s="5"/>
      <c r="D50" s="10"/>
      <c r="F50" s="8"/>
      <c r="H50" s="6"/>
      <c r="J50" s="6"/>
      <c r="L50" s="7"/>
      <c r="N50" s="6"/>
      <c r="P50" s="7"/>
    </row>
    <row r="51" spans="1:16">
      <c r="A51" s="11" t="s">
        <v>29</v>
      </c>
      <c r="B51" t="s">
        <v>30</v>
      </c>
      <c r="F51" s="40"/>
      <c r="G51" s="23"/>
      <c r="H51" s="24"/>
      <c r="J51" s="25"/>
    </row>
    <row r="52" spans="1:16">
      <c r="H52" s="20"/>
      <c r="J52" s="25"/>
      <c r="P52" s="7"/>
    </row>
    <row r="53" spans="1:16">
      <c r="H53" s="20"/>
      <c r="J53" s="25"/>
      <c r="P53" s="38"/>
    </row>
    <row r="54" spans="1:16">
      <c r="F54" s="26"/>
      <c r="H54" s="20"/>
      <c r="J54" s="25"/>
    </row>
    <row r="55" spans="1:16">
      <c r="H55" s="39"/>
    </row>
    <row r="56" spans="1:16">
      <c r="F56" s="40"/>
      <c r="H56" s="20"/>
      <c r="J56" s="21"/>
    </row>
    <row r="57" spans="1:16">
      <c r="F57" s="22"/>
      <c r="H57" s="20"/>
      <c r="J57" s="21"/>
    </row>
    <row r="58" spans="1:16">
      <c r="H58" s="20"/>
      <c r="J58" s="21"/>
    </row>
    <row r="59" spans="1:16">
      <c r="H59" s="20"/>
      <c r="J59" s="21"/>
    </row>
    <row r="60" spans="1:16">
      <c r="F60" s="22"/>
      <c r="H60" s="20"/>
      <c r="J60" s="21"/>
    </row>
  </sheetData>
  <mergeCells count="2">
    <mergeCell ref="A2:R2"/>
    <mergeCell ref="B1:E1"/>
  </mergeCells>
  <phoneticPr fontId="9" type="noConversion"/>
  <printOptions horizontalCentered="1" verticalCentered="1"/>
  <pageMargins left="0.25" right="0.25" top="0.75" bottom="0.25" header="0.8" footer="0.3"/>
  <pageSetup scale="53" orientation="landscape" r:id="rId1"/>
  <headerFooter alignWithMargins="0">
    <oddHeader>&amp;RMFRH-14
Docket No. 44902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A!Print_Titles</vt:lpstr>
      <vt:lpstr>A!Print_Titles_MI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2023-02-27T17:21:45Z</dcterms:created>
  <dcterms:modified xsi:type="dcterms:W3CDTF">2023-02-27T17:21:49Z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