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filterPrivacy="1" defaultThemeVersion="124226"/>
  <xr:revisionPtr revIDLastSave="0" documentId="13_ncr:1_{B4B7A858-1145-4182-A8E3-00D13244012C}" xr6:coauthVersionLast="47" xr6:coauthVersionMax="47" xr10:uidLastSave="{00000000-0000-0000-0000-000000000000}"/>
  <bookViews>
    <workbookView xWindow="28680" yWindow="-120" windowWidth="29040" windowHeight="15840" tabRatio="810" xr2:uid="{00000000-000D-0000-FFFF-FFFF00000000}"/>
  </bookViews>
  <sheets>
    <sheet name="MFRP-1.1" sheetId="11" r:id="rId1"/>
    <sheet name="Proj - Inside" sheetId="12" r:id="rId2"/>
    <sheet name="Proj - Outside" sheetId="16" r:id="rId3"/>
    <sheet name="Proj - Inside (SC Disc)" sheetId="17" r:id="rId4"/>
    <sheet name="Proj - Outside (SC Disc)" sheetId="18" r:id="rId5"/>
  </sheets>
  <externalReferences>
    <externalReference r:id="rId6"/>
    <externalReference r:id="rId7"/>
  </externalReferences>
  <definedNames>
    <definedName name="centsperkwhyear">[1]Inputs!$D$193</definedName>
    <definedName name="CO">[1]Inputs!$D$23</definedName>
    <definedName name="_xlnm.Print_Area" localSheetId="0">'MFRP-1.1'!$A$1:$E$20</definedName>
    <definedName name="_xlnm.Print_Area" localSheetId="1">'Proj - Inside'!$A$1:$P$40</definedName>
    <definedName name="_xlnm.Print_Area" localSheetId="3">'Proj - Inside (SC Disc)'!$A$1:$R$40</definedName>
    <definedName name="_xlnm.Print_Area" localSheetId="2">'Proj - Outside'!$A$1:$P$41</definedName>
    <definedName name="_xlnm.Print_Area" localSheetId="4">'Proj - Outside (SC Disc)'!$A$1:$R$40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0" i="18" l="1"/>
  <c r="K30" i="18"/>
  <c r="N29" i="18"/>
  <c r="K29" i="18"/>
  <c r="D26" i="18"/>
  <c r="M26" i="18"/>
  <c r="R26" i="18" s="1"/>
  <c r="A26" i="18"/>
  <c r="D25" i="18"/>
  <c r="M25" i="18"/>
  <c r="R25" i="18" s="1"/>
  <c r="A25" i="18"/>
  <c r="F24" i="18"/>
  <c r="E24" i="18"/>
  <c r="D24" i="18"/>
  <c r="M24" i="18"/>
  <c r="R24" i="18" s="1"/>
  <c r="A24" i="18"/>
  <c r="M23" i="18"/>
  <c r="R23" i="18" s="1"/>
  <c r="G23" i="18"/>
  <c r="F23" i="18"/>
  <c r="E23" i="18"/>
  <c r="D23" i="18"/>
  <c r="A23" i="18"/>
  <c r="G22" i="18"/>
  <c r="F22" i="18"/>
  <c r="I22" i="18" s="1"/>
  <c r="E22" i="18"/>
  <c r="D22" i="18"/>
  <c r="M22" i="18"/>
  <c r="R22" i="18" s="1"/>
  <c r="A22" i="18"/>
  <c r="M21" i="18"/>
  <c r="R21" i="18" s="1"/>
  <c r="G21" i="18"/>
  <c r="F21" i="18"/>
  <c r="E21" i="18"/>
  <c r="D21" i="18"/>
  <c r="A21" i="18"/>
  <c r="M20" i="18"/>
  <c r="R20" i="18" s="1"/>
  <c r="L20" i="18"/>
  <c r="G20" i="18"/>
  <c r="F20" i="18"/>
  <c r="E20" i="18"/>
  <c r="D20" i="18"/>
  <c r="A20" i="18"/>
  <c r="M19" i="18"/>
  <c r="R19" i="18" s="1"/>
  <c r="D19" i="18"/>
  <c r="G19" i="18"/>
  <c r="A19" i="18"/>
  <c r="M18" i="18"/>
  <c r="R18" i="18" s="1"/>
  <c r="G18" i="18"/>
  <c r="D18" i="18"/>
  <c r="F18" i="18"/>
  <c r="A18" i="18"/>
  <c r="M17" i="18"/>
  <c r="R17" i="18" s="1"/>
  <c r="E17" i="18"/>
  <c r="D17" i="18"/>
  <c r="G17" i="18"/>
  <c r="A17" i="18"/>
  <c r="M16" i="18"/>
  <c r="R16" i="18" s="1"/>
  <c r="D16" i="18"/>
  <c r="G16" i="18"/>
  <c r="A16" i="18"/>
  <c r="D15" i="18"/>
  <c r="M15" i="18"/>
  <c r="R15" i="18" s="1"/>
  <c r="A15" i="18"/>
  <c r="D14" i="18"/>
  <c r="M14" i="18"/>
  <c r="R14" i="18" s="1"/>
  <c r="A14" i="18"/>
  <c r="D13" i="18"/>
  <c r="B29" i="18"/>
  <c r="A13" i="18"/>
  <c r="F12" i="18"/>
  <c r="E12" i="18"/>
  <c r="D12" i="18"/>
  <c r="M12" i="18"/>
  <c r="R12" i="18" s="1"/>
  <c r="A12" i="18"/>
  <c r="M11" i="18"/>
  <c r="R11" i="18" s="1"/>
  <c r="G11" i="18"/>
  <c r="F11" i="18"/>
  <c r="E11" i="18"/>
  <c r="D11" i="18"/>
  <c r="A11" i="18"/>
  <c r="G10" i="18"/>
  <c r="F10" i="18"/>
  <c r="E10" i="18"/>
  <c r="D10" i="18"/>
  <c r="M10" i="18"/>
  <c r="R10" i="18" s="1"/>
  <c r="A10" i="18"/>
  <c r="M9" i="18"/>
  <c r="R9" i="18" s="1"/>
  <c r="G9" i="18"/>
  <c r="F9" i="18"/>
  <c r="E9" i="18"/>
  <c r="D9" i="18"/>
  <c r="A9" i="18"/>
  <c r="M8" i="18"/>
  <c r="R8" i="18" s="1"/>
  <c r="G8" i="18"/>
  <c r="F8" i="18"/>
  <c r="E8" i="18"/>
  <c r="I8" i="18" s="1"/>
  <c r="D8" i="18"/>
  <c r="A8" i="18"/>
  <c r="M7" i="18"/>
  <c r="R7" i="18" s="1"/>
  <c r="D7" i="18"/>
  <c r="G7" i="18"/>
  <c r="A7" i="18"/>
  <c r="M6" i="18"/>
  <c r="R6" i="18" s="1"/>
  <c r="G6" i="18"/>
  <c r="E6" i="18"/>
  <c r="D6" i="18"/>
  <c r="F6" i="18"/>
  <c r="A6" i="18"/>
  <c r="M5" i="18"/>
  <c r="R5" i="18" s="1"/>
  <c r="E5" i="18"/>
  <c r="D5" i="18"/>
  <c r="G5" i="18"/>
  <c r="A5" i="18"/>
  <c r="M4" i="18"/>
  <c r="R4" i="18" s="1"/>
  <c r="D4" i="18"/>
  <c r="G4" i="18"/>
  <c r="A4" i="18"/>
  <c r="D3" i="18"/>
  <c r="M3" i="18"/>
  <c r="A3" i="18"/>
  <c r="N30" i="17"/>
  <c r="K30" i="17"/>
  <c r="N29" i="17"/>
  <c r="K29" i="17"/>
  <c r="D26" i="17"/>
  <c r="M26" i="17"/>
  <c r="R26" i="17" s="1"/>
  <c r="A26" i="17"/>
  <c r="E25" i="17"/>
  <c r="D25" i="17"/>
  <c r="M25" i="17"/>
  <c r="R25" i="17" s="1"/>
  <c r="A25" i="17"/>
  <c r="F24" i="17"/>
  <c r="E24" i="17"/>
  <c r="D24" i="17"/>
  <c r="M24" i="17"/>
  <c r="R24" i="17" s="1"/>
  <c r="A24" i="17"/>
  <c r="M23" i="17"/>
  <c r="R23" i="17" s="1"/>
  <c r="G23" i="17"/>
  <c r="F23" i="17"/>
  <c r="E23" i="17"/>
  <c r="D23" i="17"/>
  <c r="A23" i="17"/>
  <c r="M22" i="17"/>
  <c r="R22" i="17" s="1"/>
  <c r="G22" i="17"/>
  <c r="I22" i="17" s="1"/>
  <c r="F22" i="17"/>
  <c r="E22" i="17"/>
  <c r="D22" i="17"/>
  <c r="A22" i="17"/>
  <c r="M21" i="17"/>
  <c r="R21" i="17" s="1"/>
  <c r="G21" i="17"/>
  <c r="F21" i="17"/>
  <c r="D21" i="17"/>
  <c r="E21" i="17"/>
  <c r="A21" i="17"/>
  <c r="M20" i="17"/>
  <c r="R20" i="17" s="1"/>
  <c r="G20" i="17"/>
  <c r="D20" i="17"/>
  <c r="F20" i="17"/>
  <c r="A20" i="17"/>
  <c r="M19" i="17"/>
  <c r="R19" i="17" s="1"/>
  <c r="D19" i="17"/>
  <c r="G19" i="17"/>
  <c r="A19" i="17"/>
  <c r="M18" i="17"/>
  <c r="R18" i="17" s="1"/>
  <c r="D18" i="17"/>
  <c r="G18" i="17"/>
  <c r="A18" i="17"/>
  <c r="M17" i="17"/>
  <c r="R17" i="17" s="1"/>
  <c r="D17" i="17"/>
  <c r="G17" i="17"/>
  <c r="A17" i="17"/>
  <c r="M16" i="17"/>
  <c r="R16" i="17" s="1"/>
  <c r="D16" i="17"/>
  <c r="G16" i="17"/>
  <c r="A16" i="17"/>
  <c r="D15" i="17"/>
  <c r="M15" i="17"/>
  <c r="R15" i="17" s="1"/>
  <c r="A15" i="17"/>
  <c r="D14" i="17"/>
  <c r="M14" i="17"/>
  <c r="R14" i="17" s="1"/>
  <c r="A14" i="17"/>
  <c r="D13" i="17"/>
  <c r="E13" i="17"/>
  <c r="A13" i="17"/>
  <c r="F12" i="17"/>
  <c r="E12" i="17"/>
  <c r="D12" i="17"/>
  <c r="M12" i="17"/>
  <c r="R12" i="17" s="1"/>
  <c r="A12" i="17"/>
  <c r="M11" i="17"/>
  <c r="R11" i="17" s="1"/>
  <c r="G11" i="17"/>
  <c r="F11" i="17"/>
  <c r="E11" i="17"/>
  <c r="D11" i="17"/>
  <c r="A11" i="17"/>
  <c r="M10" i="17"/>
  <c r="R10" i="17" s="1"/>
  <c r="G10" i="17"/>
  <c r="F10" i="17"/>
  <c r="E10" i="17"/>
  <c r="D10" i="17"/>
  <c r="A10" i="17"/>
  <c r="M9" i="17"/>
  <c r="R9" i="17" s="1"/>
  <c r="G9" i="17"/>
  <c r="F9" i="17"/>
  <c r="D9" i="17"/>
  <c r="E9" i="17"/>
  <c r="A9" i="17"/>
  <c r="M8" i="17"/>
  <c r="R8" i="17" s="1"/>
  <c r="G8" i="17"/>
  <c r="D8" i="17"/>
  <c r="F8" i="17"/>
  <c r="A8" i="17"/>
  <c r="M7" i="17"/>
  <c r="R7" i="17" s="1"/>
  <c r="D7" i="17"/>
  <c r="G7" i="17"/>
  <c r="A7" i="17"/>
  <c r="M6" i="17"/>
  <c r="R6" i="17" s="1"/>
  <c r="D6" i="17"/>
  <c r="G6" i="17"/>
  <c r="A6" i="17"/>
  <c r="M5" i="17"/>
  <c r="R5" i="17" s="1"/>
  <c r="D5" i="17"/>
  <c r="G5" i="17"/>
  <c r="A5" i="17"/>
  <c r="M4" i="17"/>
  <c r="R4" i="17" s="1"/>
  <c r="D4" i="17"/>
  <c r="G4" i="17"/>
  <c r="A4" i="17"/>
  <c r="D3" i="17"/>
  <c r="M3" i="17"/>
  <c r="A3" i="17"/>
  <c r="L26" i="16"/>
  <c r="P26" i="16" s="1"/>
  <c r="D26" i="16"/>
  <c r="G26" i="16"/>
  <c r="A26" i="16"/>
  <c r="L25" i="16"/>
  <c r="P25" i="16" s="1"/>
  <c r="D25" i="16"/>
  <c r="G25" i="16"/>
  <c r="A25" i="16"/>
  <c r="L24" i="16"/>
  <c r="P24" i="16" s="1"/>
  <c r="D24" i="16"/>
  <c r="G24" i="16"/>
  <c r="A24" i="16"/>
  <c r="D23" i="16"/>
  <c r="L23" i="16"/>
  <c r="P23" i="16" s="1"/>
  <c r="A23" i="16"/>
  <c r="D22" i="16"/>
  <c r="L22" i="16"/>
  <c r="P22" i="16" s="1"/>
  <c r="A22" i="16"/>
  <c r="D21" i="16"/>
  <c r="L21" i="16"/>
  <c r="P21" i="16" s="1"/>
  <c r="A21" i="16"/>
  <c r="D20" i="16"/>
  <c r="L20" i="16"/>
  <c r="P20" i="16" s="1"/>
  <c r="A20" i="16"/>
  <c r="L19" i="16"/>
  <c r="P19" i="16" s="1"/>
  <c r="G19" i="16"/>
  <c r="F19" i="16"/>
  <c r="E19" i="16"/>
  <c r="D19" i="16"/>
  <c r="A19" i="16"/>
  <c r="L18" i="16"/>
  <c r="P18" i="16" s="1"/>
  <c r="G18" i="16"/>
  <c r="F18" i="16"/>
  <c r="E18" i="16"/>
  <c r="D18" i="16"/>
  <c r="A18" i="16"/>
  <c r="L17" i="16"/>
  <c r="P17" i="16" s="1"/>
  <c r="G17" i="16"/>
  <c r="F17" i="16"/>
  <c r="D17" i="16"/>
  <c r="E17" i="16"/>
  <c r="A17" i="16"/>
  <c r="L16" i="16"/>
  <c r="P16" i="16" s="1"/>
  <c r="G16" i="16"/>
  <c r="D16" i="16"/>
  <c r="F16" i="16"/>
  <c r="A16" i="16"/>
  <c r="L15" i="16"/>
  <c r="P15" i="16" s="1"/>
  <c r="D15" i="16"/>
  <c r="G15" i="16"/>
  <c r="A15" i="16"/>
  <c r="L14" i="16"/>
  <c r="P14" i="16" s="1"/>
  <c r="D14" i="16"/>
  <c r="G14" i="16"/>
  <c r="A14" i="16"/>
  <c r="L13" i="16"/>
  <c r="P13" i="16" s="1"/>
  <c r="D13" i="16"/>
  <c r="E13" i="16"/>
  <c r="A13" i="16"/>
  <c r="L12" i="16"/>
  <c r="P12" i="16" s="1"/>
  <c r="D12" i="16"/>
  <c r="F12" i="16"/>
  <c r="A12" i="16"/>
  <c r="D11" i="16"/>
  <c r="L11" i="16"/>
  <c r="P11" i="16" s="1"/>
  <c r="A11" i="16"/>
  <c r="D10" i="16"/>
  <c r="L10" i="16"/>
  <c r="P10" i="16" s="1"/>
  <c r="A10" i="16"/>
  <c r="D9" i="16"/>
  <c r="L9" i="16"/>
  <c r="P9" i="16" s="1"/>
  <c r="A9" i="16"/>
  <c r="D8" i="16"/>
  <c r="L8" i="16"/>
  <c r="P8" i="16" s="1"/>
  <c r="A8" i="16"/>
  <c r="L7" i="16"/>
  <c r="P7" i="16" s="1"/>
  <c r="G7" i="16"/>
  <c r="F7" i="16"/>
  <c r="E7" i="16"/>
  <c r="D7" i="16"/>
  <c r="A7" i="16"/>
  <c r="L6" i="16"/>
  <c r="P6" i="16" s="1"/>
  <c r="G6" i="16"/>
  <c r="F6" i="16"/>
  <c r="E6" i="16"/>
  <c r="D6" i="16"/>
  <c r="A6" i="16"/>
  <c r="L5" i="16"/>
  <c r="P5" i="16" s="1"/>
  <c r="G5" i="16"/>
  <c r="F5" i="16"/>
  <c r="D5" i="16"/>
  <c r="E5" i="16"/>
  <c r="A5" i="16"/>
  <c r="L4" i="16"/>
  <c r="P4" i="16" s="1"/>
  <c r="G4" i="16"/>
  <c r="D4" i="16"/>
  <c r="F4" i="16"/>
  <c r="A4" i="16"/>
  <c r="L3" i="16"/>
  <c r="D3" i="16"/>
  <c r="G3" i="16"/>
  <c r="A3" i="16"/>
  <c r="B30" i="12"/>
  <c r="B29" i="12"/>
  <c r="L26" i="12"/>
  <c r="P26" i="12" s="1"/>
  <c r="G26" i="12"/>
  <c r="F26" i="12"/>
  <c r="E26" i="12"/>
  <c r="K26" i="12" s="1"/>
  <c r="D26" i="12"/>
  <c r="L25" i="12"/>
  <c r="P25" i="12" s="1"/>
  <c r="G25" i="12"/>
  <c r="F25" i="12"/>
  <c r="E25" i="12"/>
  <c r="D25" i="12"/>
  <c r="K25" i="12" s="1"/>
  <c r="L24" i="12"/>
  <c r="P24" i="12" s="1"/>
  <c r="G24" i="12"/>
  <c r="F24" i="12"/>
  <c r="E24" i="12"/>
  <c r="I24" i="12" s="1"/>
  <c r="D24" i="12"/>
  <c r="K24" i="12" s="1"/>
  <c r="L23" i="12"/>
  <c r="P23" i="12" s="1"/>
  <c r="G23" i="12"/>
  <c r="F23" i="12"/>
  <c r="E23" i="12"/>
  <c r="D23" i="12"/>
  <c r="P22" i="12"/>
  <c r="L22" i="12"/>
  <c r="G22" i="12"/>
  <c r="F22" i="12"/>
  <c r="E22" i="12"/>
  <c r="D22" i="12"/>
  <c r="L21" i="12"/>
  <c r="P21" i="12" s="1"/>
  <c r="G21" i="12"/>
  <c r="F21" i="12"/>
  <c r="E21" i="12"/>
  <c r="D21" i="12"/>
  <c r="L20" i="12"/>
  <c r="P20" i="12" s="1"/>
  <c r="G20" i="12"/>
  <c r="F20" i="12"/>
  <c r="E20" i="12"/>
  <c r="D20" i="12"/>
  <c r="P19" i="12"/>
  <c r="L19" i="12"/>
  <c r="G19" i="12"/>
  <c r="F19" i="12"/>
  <c r="E19" i="12"/>
  <c r="D19" i="12"/>
  <c r="P18" i="12"/>
  <c r="L18" i="12"/>
  <c r="G18" i="12"/>
  <c r="F18" i="12"/>
  <c r="E18" i="12"/>
  <c r="D18" i="12"/>
  <c r="P17" i="12"/>
  <c r="L17" i="12"/>
  <c r="G17" i="12"/>
  <c r="F17" i="12"/>
  <c r="E17" i="12"/>
  <c r="D17" i="12"/>
  <c r="K17" i="12" s="1"/>
  <c r="P16" i="12"/>
  <c r="L16" i="12"/>
  <c r="G16" i="12"/>
  <c r="F16" i="12"/>
  <c r="E16" i="12"/>
  <c r="D16" i="12"/>
  <c r="K16" i="12" s="1"/>
  <c r="L15" i="12"/>
  <c r="P15" i="12" s="1"/>
  <c r="G15" i="12"/>
  <c r="F15" i="12"/>
  <c r="E15" i="12"/>
  <c r="K15" i="12" s="1"/>
  <c r="D15" i="12"/>
  <c r="L14" i="12"/>
  <c r="P14" i="12" s="1"/>
  <c r="G14" i="12"/>
  <c r="F14" i="12"/>
  <c r="E14" i="12"/>
  <c r="K14" i="12" s="1"/>
  <c r="D14" i="12"/>
  <c r="L13" i="12"/>
  <c r="P13" i="12" s="1"/>
  <c r="I13" i="12"/>
  <c r="G13" i="12"/>
  <c r="F13" i="12"/>
  <c r="E13" i="12"/>
  <c r="J13" i="12" s="1"/>
  <c r="D13" i="12"/>
  <c r="K13" i="12" s="1"/>
  <c r="L12" i="12"/>
  <c r="P12" i="12" s="1"/>
  <c r="J12" i="12"/>
  <c r="G12" i="12"/>
  <c r="F12" i="12"/>
  <c r="E12" i="12"/>
  <c r="D12" i="12"/>
  <c r="K12" i="12" s="1"/>
  <c r="L11" i="12"/>
  <c r="P11" i="12" s="1"/>
  <c r="G11" i="12"/>
  <c r="F11" i="12"/>
  <c r="E11" i="12"/>
  <c r="D11" i="12"/>
  <c r="L10" i="12"/>
  <c r="P10" i="12" s="1"/>
  <c r="G10" i="12"/>
  <c r="F10" i="12"/>
  <c r="E10" i="12"/>
  <c r="D10" i="12"/>
  <c r="L9" i="12"/>
  <c r="P9" i="12" s="1"/>
  <c r="G9" i="12"/>
  <c r="F9" i="12"/>
  <c r="E9" i="12"/>
  <c r="D9" i="12"/>
  <c r="L8" i="12"/>
  <c r="P8" i="12" s="1"/>
  <c r="G8" i="12"/>
  <c r="F8" i="12"/>
  <c r="E8" i="12"/>
  <c r="D8" i="12"/>
  <c r="P7" i="12"/>
  <c r="L7" i="12"/>
  <c r="G7" i="12"/>
  <c r="F7" i="12"/>
  <c r="E7" i="12"/>
  <c r="D7" i="12"/>
  <c r="P6" i="12"/>
  <c r="L6" i="12"/>
  <c r="G6" i="12"/>
  <c r="F6" i="12"/>
  <c r="E6" i="12"/>
  <c r="D6" i="12"/>
  <c r="P5" i="12"/>
  <c r="L5" i="12"/>
  <c r="G5" i="12"/>
  <c r="F5" i="12"/>
  <c r="E5" i="12"/>
  <c r="D5" i="12"/>
  <c r="P4" i="12"/>
  <c r="L4" i="12"/>
  <c r="G4" i="12"/>
  <c r="F4" i="12"/>
  <c r="E4" i="12"/>
  <c r="D4" i="12"/>
  <c r="L3" i="12"/>
  <c r="K3" i="12"/>
  <c r="G3" i="12"/>
  <c r="F3" i="12"/>
  <c r="E3" i="12"/>
  <c r="D3" i="12"/>
  <c r="D13" i="11"/>
  <c r="D12" i="11"/>
  <c r="D11" i="11"/>
  <c r="D10" i="11"/>
  <c r="I10" i="18" l="1"/>
  <c r="L8" i="18"/>
  <c r="I20" i="18"/>
  <c r="I10" i="17"/>
  <c r="L29" i="12"/>
  <c r="J23" i="12"/>
  <c r="K4" i="12"/>
  <c r="I10" i="12"/>
  <c r="I25" i="12"/>
  <c r="I12" i="12"/>
  <c r="I14" i="12"/>
  <c r="N14" i="12" s="1"/>
  <c r="J25" i="12"/>
  <c r="I22" i="12"/>
  <c r="I4" i="12"/>
  <c r="I26" i="12"/>
  <c r="M26" i="12" s="1"/>
  <c r="N26" i="12" s="1"/>
  <c r="J3" i="12"/>
  <c r="J14" i="12"/>
  <c r="J24" i="12"/>
  <c r="I16" i="12"/>
  <c r="J11" i="12"/>
  <c r="K5" i="12"/>
  <c r="J15" i="12"/>
  <c r="J26" i="12"/>
  <c r="M13" i="12"/>
  <c r="N13" i="12" s="1"/>
  <c r="J8" i="18"/>
  <c r="J20" i="18"/>
  <c r="J9" i="18"/>
  <c r="I21" i="18"/>
  <c r="O20" i="18"/>
  <c r="I6" i="16"/>
  <c r="I6" i="18"/>
  <c r="L6" i="18"/>
  <c r="J6" i="18"/>
  <c r="R3" i="18"/>
  <c r="E13" i="18"/>
  <c r="J21" i="18"/>
  <c r="E25" i="18"/>
  <c r="L9" i="18"/>
  <c r="J10" i="18"/>
  <c r="I11" i="18"/>
  <c r="G12" i="18"/>
  <c r="F13" i="18"/>
  <c r="E14" i="18"/>
  <c r="L21" i="18"/>
  <c r="O21" i="18" s="1"/>
  <c r="J22" i="18"/>
  <c r="O22" i="18" s="1"/>
  <c r="P22" i="18" s="1"/>
  <c r="I23" i="18"/>
  <c r="G24" i="18"/>
  <c r="F25" i="18"/>
  <c r="E26" i="18"/>
  <c r="E3" i="18"/>
  <c r="L10" i="18"/>
  <c r="J11" i="18"/>
  <c r="G13" i="18"/>
  <c r="F14" i="18"/>
  <c r="E15" i="18"/>
  <c r="L22" i="18"/>
  <c r="J23" i="18"/>
  <c r="I24" i="18"/>
  <c r="G25" i="18"/>
  <c r="F26" i="18"/>
  <c r="F3" i="18"/>
  <c r="I3" i="18" s="1"/>
  <c r="E4" i="18"/>
  <c r="J4" i="18" s="1"/>
  <c r="L11" i="18"/>
  <c r="G14" i="18"/>
  <c r="F15" i="18"/>
  <c r="E16" i="18"/>
  <c r="L23" i="18"/>
  <c r="J24" i="18"/>
  <c r="G26" i="18"/>
  <c r="I26" i="18" s="1"/>
  <c r="G3" i="18"/>
  <c r="F4" i="18"/>
  <c r="G15" i="18"/>
  <c r="F16" i="18"/>
  <c r="L24" i="18"/>
  <c r="F5" i="18"/>
  <c r="I5" i="18" s="1"/>
  <c r="F17" i="18"/>
  <c r="E18" i="18"/>
  <c r="E7" i="18"/>
  <c r="M13" i="18"/>
  <c r="R13" i="18" s="1"/>
  <c r="E19" i="18"/>
  <c r="B30" i="18"/>
  <c r="F7" i="18"/>
  <c r="F19" i="18"/>
  <c r="I9" i="18"/>
  <c r="J21" i="17"/>
  <c r="L21" i="17"/>
  <c r="I21" i="17"/>
  <c r="J9" i="17"/>
  <c r="I9" i="17"/>
  <c r="L9" i="17"/>
  <c r="R3" i="17"/>
  <c r="B30" i="17"/>
  <c r="B29" i="17"/>
  <c r="J10" i="17"/>
  <c r="I11" i="17"/>
  <c r="G12" i="17"/>
  <c r="L12" i="17" s="1"/>
  <c r="F13" i="17"/>
  <c r="I13" i="17" s="1"/>
  <c r="E14" i="17"/>
  <c r="J22" i="17"/>
  <c r="I23" i="17"/>
  <c r="G24" i="17"/>
  <c r="J24" i="17" s="1"/>
  <c r="F25" i="17"/>
  <c r="I25" i="17" s="1"/>
  <c r="E26" i="17"/>
  <c r="E3" i="17"/>
  <c r="L10" i="17"/>
  <c r="J11" i="17"/>
  <c r="G13" i="17"/>
  <c r="F14" i="17"/>
  <c r="E15" i="17"/>
  <c r="L15" i="17" s="1"/>
  <c r="L22" i="17"/>
  <c r="J23" i="17"/>
  <c r="G25" i="17"/>
  <c r="F26" i="17"/>
  <c r="L11" i="17"/>
  <c r="G14" i="17"/>
  <c r="F15" i="17"/>
  <c r="E16" i="17"/>
  <c r="L23" i="17"/>
  <c r="G26" i="17"/>
  <c r="G3" i="17"/>
  <c r="F4" i="17"/>
  <c r="E5" i="17"/>
  <c r="G15" i="17"/>
  <c r="F16" i="17"/>
  <c r="L16" i="17" s="1"/>
  <c r="E17" i="17"/>
  <c r="I17" i="17" s="1"/>
  <c r="L24" i="17"/>
  <c r="J25" i="17"/>
  <c r="E4" i="17"/>
  <c r="F5" i="17"/>
  <c r="E6" i="17"/>
  <c r="F17" i="17"/>
  <c r="E18" i="17"/>
  <c r="F3" i="17"/>
  <c r="F6" i="17"/>
  <c r="E7" i="17"/>
  <c r="M13" i="17"/>
  <c r="R13" i="17" s="1"/>
  <c r="F18" i="17"/>
  <c r="E19" i="17"/>
  <c r="F7" i="17"/>
  <c r="E8" i="17"/>
  <c r="F19" i="17"/>
  <c r="E20" i="17"/>
  <c r="J17" i="16"/>
  <c r="K17" i="16"/>
  <c r="I17" i="16"/>
  <c r="L29" i="16"/>
  <c r="J5" i="16"/>
  <c r="I5" i="16"/>
  <c r="K5" i="16"/>
  <c r="E20" i="16"/>
  <c r="F20" i="16"/>
  <c r="E21" i="16"/>
  <c r="B30" i="16"/>
  <c r="J6" i="16"/>
  <c r="I7" i="16"/>
  <c r="M7" i="16" s="1"/>
  <c r="N7" i="16" s="1"/>
  <c r="G8" i="16"/>
  <c r="F9" i="16"/>
  <c r="E10" i="16"/>
  <c r="J18" i="16"/>
  <c r="I19" i="16"/>
  <c r="G20" i="16"/>
  <c r="F21" i="16"/>
  <c r="E22" i="16"/>
  <c r="E8" i="16"/>
  <c r="K6" i="16"/>
  <c r="J7" i="16"/>
  <c r="G9" i="16"/>
  <c r="F10" i="16"/>
  <c r="E11" i="16"/>
  <c r="K18" i="16"/>
  <c r="J19" i="16"/>
  <c r="G21" i="16"/>
  <c r="F22" i="16"/>
  <c r="E23" i="16"/>
  <c r="F8" i="16"/>
  <c r="K7" i="16"/>
  <c r="G10" i="16"/>
  <c r="F11" i="16"/>
  <c r="E12" i="16"/>
  <c r="K19" i="16"/>
  <c r="G22" i="16"/>
  <c r="F23" i="16"/>
  <c r="J23" i="16" s="1"/>
  <c r="E24" i="16"/>
  <c r="K24" i="16" s="1"/>
  <c r="B29" i="16"/>
  <c r="I18" i="16"/>
  <c r="G23" i="16"/>
  <c r="F24" i="16"/>
  <c r="E25" i="16"/>
  <c r="G12" i="16"/>
  <c r="F13" i="16"/>
  <c r="J13" i="16" s="1"/>
  <c r="E14" i="16"/>
  <c r="I14" i="16" s="1"/>
  <c r="F25" i="16"/>
  <c r="E26" i="16"/>
  <c r="L30" i="16"/>
  <c r="E9" i="16"/>
  <c r="E3" i="16"/>
  <c r="K10" i="16"/>
  <c r="G13" i="16"/>
  <c r="F14" i="16"/>
  <c r="E15" i="16"/>
  <c r="F26" i="16"/>
  <c r="P3" i="16"/>
  <c r="K8" i="16"/>
  <c r="G11" i="16"/>
  <c r="F3" i="16"/>
  <c r="E4" i="16"/>
  <c r="F15" i="16"/>
  <c r="E16" i="16"/>
  <c r="M14" i="12"/>
  <c r="I23" i="12"/>
  <c r="P3" i="12"/>
  <c r="I9" i="12"/>
  <c r="J10" i="12"/>
  <c r="K11" i="12"/>
  <c r="I21" i="12"/>
  <c r="J22" i="12"/>
  <c r="K23" i="12"/>
  <c r="G30" i="12"/>
  <c r="I8" i="12"/>
  <c r="J9" i="12"/>
  <c r="K10" i="12"/>
  <c r="M12" i="12"/>
  <c r="N12" i="12" s="1"/>
  <c r="I20" i="12"/>
  <c r="J21" i="12"/>
  <c r="K22" i="12"/>
  <c r="M24" i="12"/>
  <c r="N24" i="12" s="1"/>
  <c r="I7" i="12"/>
  <c r="J8" i="12"/>
  <c r="K9" i="12"/>
  <c r="I19" i="12"/>
  <c r="J20" i="12"/>
  <c r="K21" i="12"/>
  <c r="I11" i="12"/>
  <c r="I6" i="12"/>
  <c r="J7" i="12"/>
  <c r="K8" i="12"/>
  <c r="I18" i="12"/>
  <c r="M18" i="12" s="1"/>
  <c r="N18" i="12" s="1"/>
  <c r="J19" i="12"/>
  <c r="K20" i="12"/>
  <c r="G29" i="12"/>
  <c r="I5" i="12"/>
  <c r="J6" i="12"/>
  <c r="K7" i="12"/>
  <c r="I17" i="12"/>
  <c r="J18" i="12"/>
  <c r="K19" i="12"/>
  <c r="L30" i="12"/>
  <c r="J5" i="12"/>
  <c r="K6" i="12"/>
  <c r="M6" i="12" s="1"/>
  <c r="J17" i="12"/>
  <c r="K18" i="12"/>
  <c r="I3" i="12"/>
  <c r="J4" i="12"/>
  <c r="I15" i="12"/>
  <c r="J16" i="12"/>
  <c r="O11" i="18" l="1"/>
  <c r="P11" i="18" s="1"/>
  <c r="O10" i="18"/>
  <c r="O8" i="18"/>
  <c r="P8" i="18" s="1"/>
  <c r="O24" i="18"/>
  <c r="J3" i="18"/>
  <c r="I25" i="18"/>
  <c r="J26" i="18"/>
  <c r="O26" i="18" s="1"/>
  <c r="P26" i="18" s="1"/>
  <c r="L26" i="18"/>
  <c r="P20" i="18"/>
  <c r="I24" i="17"/>
  <c r="O24" i="17" s="1"/>
  <c r="P24" i="17" s="1"/>
  <c r="L14" i="17"/>
  <c r="J26" i="17"/>
  <c r="L25" i="17"/>
  <c r="O25" i="17" s="1"/>
  <c r="P25" i="17" s="1"/>
  <c r="O23" i="17"/>
  <c r="I16" i="17"/>
  <c r="O16" i="17" s="1"/>
  <c r="P16" i="17" s="1"/>
  <c r="O10" i="17"/>
  <c r="P10" i="17" s="1"/>
  <c r="I6" i="17"/>
  <c r="L4" i="17"/>
  <c r="I9" i="16"/>
  <c r="J11" i="16"/>
  <c r="M6" i="16"/>
  <c r="I12" i="16"/>
  <c r="M12" i="16" s="1"/>
  <c r="N12" i="16" s="1"/>
  <c r="I10" i="16"/>
  <c r="J20" i="16"/>
  <c r="M10" i="12"/>
  <c r="N10" i="12" s="1"/>
  <c r="M9" i="12"/>
  <c r="M25" i="12"/>
  <c r="N25" i="12" s="1"/>
  <c r="M7" i="12"/>
  <c r="N7" i="12" s="1"/>
  <c r="M11" i="12"/>
  <c r="N11" i="12" s="1"/>
  <c r="M23" i="12"/>
  <c r="N23" i="12" s="1"/>
  <c r="J29" i="12"/>
  <c r="M20" i="12"/>
  <c r="N20" i="12" s="1"/>
  <c r="O6" i="18"/>
  <c r="P21" i="18"/>
  <c r="I4" i="18"/>
  <c r="P10" i="18"/>
  <c r="O9" i="18"/>
  <c r="J14" i="18"/>
  <c r="I16" i="18"/>
  <c r="J16" i="17"/>
  <c r="O22" i="17"/>
  <c r="P22" i="17" s="1"/>
  <c r="O11" i="17"/>
  <c r="P11" i="17" s="1"/>
  <c r="L26" i="17"/>
  <c r="O26" i="17" s="1"/>
  <c r="P26" i="17" s="1"/>
  <c r="J12" i="17"/>
  <c r="I15" i="17"/>
  <c r="G30" i="17"/>
  <c r="J15" i="17"/>
  <c r="J14" i="17"/>
  <c r="P23" i="17"/>
  <c r="L13" i="17"/>
  <c r="G29" i="16"/>
  <c r="J24" i="16"/>
  <c r="K9" i="16"/>
  <c r="K23" i="16"/>
  <c r="K21" i="16"/>
  <c r="I26" i="16"/>
  <c r="K22" i="16"/>
  <c r="I23" i="16"/>
  <c r="M23" i="16" s="1"/>
  <c r="N23" i="16" s="1"/>
  <c r="I20" i="16"/>
  <c r="M5" i="16"/>
  <c r="N5" i="16" s="1"/>
  <c r="M18" i="16"/>
  <c r="N18" i="16" s="1"/>
  <c r="N6" i="16"/>
  <c r="J10" i="16"/>
  <c r="M10" i="16" s="1"/>
  <c r="N10" i="16" s="1"/>
  <c r="P24" i="18"/>
  <c r="L16" i="18"/>
  <c r="J25" i="18"/>
  <c r="P6" i="18"/>
  <c r="L18" i="18"/>
  <c r="J18" i="18"/>
  <c r="I18" i="18"/>
  <c r="L17" i="18"/>
  <c r="I14" i="18"/>
  <c r="I13" i="18"/>
  <c r="J19" i="18"/>
  <c r="I19" i="18"/>
  <c r="L19" i="18"/>
  <c r="L14" i="18"/>
  <c r="L12" i="18"/>
  <c r="M30" i="18"/>
  <c r="J17" i="18"/>
  <c r="L25" i="18"/>
  <c r="O23" i="18"/>
  <c r="P23" i="18" s="1"/>
  <c r="J15" i="18"/>
  <c r="J12" i="18"/>
  <c r="L13" i="18"/>
  <c r="L4" i="18"/>
  <c r="M29" i="18"/>
  <c r="L15" i="18"/>
  <c r="J13" i="18"/>
  <c r="I12" i="18"/>
  <c r="R30" i="18"/>
  <c r="R29" i="18"/>
  <c r="I17" i="18"/>
  <c r="J16" i="18"/>
  <c r="O16" i="18" s="1"/>
  <c r="G30" i="18"/>
  <c r="P9" i="18"/>
  <c r="L3" i="18"/>
  <c r="I15" i="18"/>
  <c r="J7" i="18"/>
  <c r="L7" i="18"/>
  <c r="I7" i="18"/>
  <c r="L5" i="18"/>
  <c r="G29" i="18"/>
  <c r="J5" i="18"/>
  <c r="I3" i="17"/>
  <c r="L5" i="17"/>
  <c r="J5" i="17"/>
  <c r="L17" i="17"/>
  <c r="J17" i="17"/>
  <c r="O15" i="17"/>
  <c r="P15" i="17" s="1"/>
  <c r="G29" i="17"/>
  <c r="L7" i="17"/>
  <c r="J7" i="17"/>
  <c r="I7" i="17"/>
  <c r="M30" i="17"/>
  <c r="O9" i="17"/>
  <c r="P9" i="17" s="1"/>
  <c r="L20" i="17"/>
  <c r="J20" i="17"/>
  <c r="I20" i="17"/>
  <c r="L18" i="17"/>
  <c r="J18" i="17"/>
  <c r="L8" i="17"/>
  <c r="J8" i="17"/>
  <c r="I8" i="17"/>
  <c r="R30" i="17"/>
  <c r="R29" i="17"/>
  <c r="O21" i="17"/>
  <c r="P21" i="17" s="1"/>
  <c r="L3" i="17"/>
  <c r="J4" i="17"/>
  <c r="I4" i="17"/>
  <c r="O4" i="17" s="1"/>
  <c r="P4" i="17" s="1"/>
  <c r="M29" i="17"/>
  <c r="L19" i="17"/>
  <c r="J19" i="17"/>
  <c r="I19" i="17"/>
  <c r="I26" i="17"/>
  <c r="I5" i="17"/>
  <c r="I14" i="17"/>
  <c r="L6" i="17"/>
  <c r="J6" i="17"/>
  <c r="O6" i="17" s="1"/>
  <c r="J13" i="17"/>
  <c r="I12" i="17"/>
  <c r="J3" i="17"/>
  <c r="I18" i="17"/>
  <c r="I4" i="16"/>
  <c r="J4" i="16"/>
  <c r="K4" i="16"/>
  <c r="M4" i="16" s="1"/>
  <c r="K25" i="16"/>
  <c r="I21" i="16"/>
  <c r="M21" i="16" s="1"/>
  <c r="J22" i="16"/>
  <c r="M17" i="16"/>
  <c r="N17" i="16" s="1"/>
  <c r="J21" i="16"/>
  <c r="K20" i="16"/>
  <c r="K13" i="16"/>
  <c r="K11" i="16"/>
  <c r="I22" i="16"/>
  <c r="M22" i="16" s="1"/>
  <c r="J3" i="16"/>
  <c r="I3" i="16"/>
  <c r="K3" i="16"/>
  <c r="M3" i="16" s="1"/>
  <c r="I24" i="16"/>
  <c r="I16" i="16"/>
  <c r="K16" i="16"/>
  <c r="J16" i="16"/>
  <c r="J9" i="16"/>
  <c r="I11" i="16"/>
  <c r="J8" i="16"/>
  <c r="I8" i="16"/>
  <c r="K12" i="16"/>
  <c r="P30" i="16"/>
  <c r="P29" i="16"/>
  <c r="M19" i="16"/>
  <c r="N19" i="16" s="1"/>
  <c r="I25" i="16"/>
  <c r="I13" i="16"/>
  <c r="M13" i="16" s="1"/>
  <c r="M24" i="16"/>
  <c r="N24" i="16" s="1"/>
  <c r="J12" i="16"/>
  <c r="K26" i="16"/>
  <c r="J26" i="16"/>
  <c r="M26" i="16" s="1"/>
  <c r="K14" i="16"/>
  <c r="J14" i="16"/>
  <c r="J15" i="16"/>
  <c r="K15" i="16"/>
  <c r="I15" i="16"/>
  <c r="G30" i="16"/>
  <c r="J25" i="16"/>
  <c r="M5" i="12"/>
  <c r="N5" i="12" s="1"/>
  <c r="J30" i="12"/>
  <c r="M8" i="12"/>
  <c r="N8" i="12" s="1"/>
  <c r="K30" i="12"/>
  <c r="N6" i="12"/>
  <c r="M19" i="12"/>
  <c r="N19" i="12" s="1"/>
  <c r="M16" i="12"/>
  <c r="N16" i="12"/>
  <c r="M21" i="12"/>
  <c r="N21" i="12" s="1"/>
  <c r="M15" i="12"/>
  <c r="N15" i="12" s="1"/>
  <c r="K29" i="12"/>
  <c r="M4" i="12"/>
  <c r="N4" i="12" s="1"/>
  <c r="M17" i="12"/>
  <c r="N17" i="12" s="1"/>
  <c r="N9" i="12"/>
  <c r="N3" i="12"/>
  <c r="I29" i="12"/>
  <c r="M3" i="12"/>
  <c r="I30" i="12"/>
  <c r="M22" i="12"/>
  <c r="N22" i="12" s="1"/>
  <c r="P30" i="12"/>
  <c r="P29" i="12"/>
  <c r="O4" i="18" l="1"/>
  <c r="P4" i="18" s="1"/>
  <c r="O13" i="18"/>
  <c r="P13" i="18" s="1"/>
  <c r="O12" i="18"/>
  <c r="O20" i="17"/>
  <c r="P20" i="17" s="1"/>
  <c r="O14" i="17"/>
  <c r="M8" i="16"/>
  <c r="J29" i="18"/>
  <c r="I29" i="18"/>
  <c r="O25" i="18"/>
  <c r="P25" i="18" s="1"/>
  <c r="O15" i="18"/>
  <c r="P15" i="18" s="1"/>
  <c r="O14" i="18"/>
  <c r="P14" i="18" s="1"/>
  <c r="O5" i="17"/>
  <c r="O18" i="17"/>
  <c r="P18" i="17" s="1"/>
  <c r="O8" i="17"/>
  <c r="N22" i="16"/>
  <c r="N21" i="16"/>
  <c r="M11" i="16"/>
  <c r="N11" i="16" s="1"/>
  <c r="N13" i="16"/>
  <c r="M15" i="16"/>
  <c r="N15" i="16" s="1"/>
  <c r="P12" i="18"/>
  <c r="L29" i="18"/>
  <c r="L30" i="18"/>
  <c r="O5" i="18"/>
  <c r="P5" i="18" s="1"/>
  <c r="O17" i="18"/>
  <c r="P17" i="18" s="1"/>
  <c r="J30" i="18"/>
  <c r="O19" i="18"/>
  <c r="P19" i="18" s="1"/>
  <c r="O18" i="18"/>
  <c r="P18" i="18" s="1"/>
  <c r="O7" i="18"/>
  <c r="P7" i="18" s="1"/>
  <c r="P16" i="18"/>
  <c r="O3" i="18"/>
  <c r="I30" i="18"/>
  <c r="J29" i="17"/>
  <c r="J30" i="17"/>
  <c r="O19" i="17"/>
  <c r="P19" i="17" s="1"/>
  <c r="O3" i="17"/>
  <c r="P3" i="17" s="1"/>
  <c r="I30" i="17"/>
  <c r="I29" i="17"/>
  <c r="P5" i="17"/>
  <c r="P8" i="17"/>
  <c r="L29" i="17"/>
  <c r="L30" i="17"/>
  <c r="O17" i="17"/>
  <c r="P17" i="17" s="1"/>
  <c r="O12" i="17"/>
  <c r="P12" i="17" s="1"/>
  <c r="P6" i="17"/>
  <c r="O7" i="17"/>
  <c r="P7" i="17" s="1"/>
  <c r="O13" i="17"/>
  <c r="P13" i="17" s="1"/>
  <c r="P14" i="17"/>
  <c r="N4" i="16"/>
  <c r="M20" i="16"/>
  <c r="N20" i="16" s="1"/>
  <c r="M14" i="16"/>
  <c r="N14" i="16" s="1"/>
  <c r="M9" i="16"/>
  <c r="N9" i="16" s="1"/>
  <c r="N26" i="16"/>
  <c r="N8" i="16"/>
  <c r="M16" i="16"/>
  <c r="N16" i="16" s="1"/>
  <c r="I29" i="16"/>
  <c r="I30" i="16"/>
  <c r="N3" i="16"/>
  <c r="M25" i="16"/>
  <c r="N25" i="16" s="1"/>
  <c r="K29" i="16"/>
  <c r="K30" i="16"/>
  <c r="J29" i="16"/>
  <c r="J30" i="16"/>
  <c r="N30" i="12"/>
  <c r="N29" i="12"/>
  <c r="M30" i="12"/>
  <c r="M29" i="12"/>
  <c r="O29" i="18" l="1"/>
  <c r="O30" i="18"/>
  <c r="P3" i="18"/>
  <c r="O29" i="17"/>
  <c r="O30" i="17"/>
  <c r="P29" i="17"/>
  <c r="P30" i="17"/>
  <c r="M29" i="16"/>
  <c r="N30" i="16"/>
  <c r="N29" i="16"/>
  <c r="M30" i="16"/>
  <c r="P29" i="18" l="1"/>
  <c r="P30" i="18"/>
</calcChain>
</file>

<file path=xl/sharedStrings.xml><?xml version="1.0" encoding="utf-8"?>
<sst xmlns="http://schemas.openxmlformats.org/spreadsheetml/2006/main" count="156" uniqueCount="51">
  <si>
    <t>FCR-26 Projected Period (June 2023 - May 2025)</t>
  </si>
  <si>
    <t>Bills based on typical customer averaging 1,000 kWhs per month.</t>
  </si>
  <si>
    <t>Type of Customer</t>
  </si>
  <si>
    <t>Average Monthly Bill with FCR-26 Rates</t>
  </si>
  <si>
    <t>Percent of Monthly Bill Attributable to Fuel Costs</t>
  </si>
  <si>
    <t>Municipal-Residential</t>
  </si>
  <si>
    <t>County-Residential</t>
  </si>
  <si>
    <t>Municipal-Residential, Eligible for Low-Income Senior Discount</t>
  </si>
  <si>
    <t>County-Residential, Eligible for Low-Income Senior Discount</t>
  </si>
  <si>
    <t>Notes:</t>
  </si>
  <si>
    <t>Bills based on typical customer averaging 1,000 kWh per month.</t>
  </si>
  <si>
    <t>"Twelve-Month Average Monthly Bill" calculates the average monthly bill for the first 12 of the 24 months of the test period.</t>
  </si>
  <si>
    <t>"Percent of Monthly Bill Attributable to Fuel Costs" includes FCR charges and Franchise Fee on FCR charges.</t>
  </si>
  <si>
    <t>FCR-26 Projected Period (June 2023 - May 2025) Inside City Limits</t>
  </si>
  <si>
    <t>Month</t>
  </si>
  <si>
    <t>kWh Usage</t>
  </si>
  <si>
    <t>Base Charge</t>
  </si>
  <si>
    <t>First 650  kWh</t>
  </si>
  <si>
    <t>Next 350 kWh</t>
  </si>
  <si>
    <t>Over 1000 kWh</t>
  </si>
  <si>
    <t>ECCR</t>
  </si>
  <si>
    <t>DSM</t>
  </si>
  <si>
    <t>NCCR</t>
  </si>
  <si>
    <t>FCR-26</t>
  </si>
  <si>
    <t>Municipal Franchise Fee</t>
  </si>
  <si>
    <t>Total Bill</t>
  </si>
  <si>
    <t>MFF on FCR</t>
  </si>
  <si>
    <t>Grand Total:</t>
  </si>
  <si>
    <t>Base:</t>
  </si>
  <si>
    <t>12 Month Total:</t>
  </si>
  <si>
    <t>R-26</t>
  </si>
  <si>
    <t>`</t>
  </si>
  <si>
    <t>Price Inputs - Starting June 2023</t>
  </si>
  <si>
    <t>Base Charge:</t>
  </si>
  <si>
    <t>FCR-26 Winter:</t>
  </si>
  <si>
    <t>Winter First 650 kWh:</t>
  </si>
  <si>
    <t>FCR-26 Summer:</t>
  </si>
  <si>
    <t>Winter Next 350 kWh:</t>
  </si>
  <si>
    <t>ECCR:</t>
  </si>
  <si>
    <t>Winter Over 1000 kWh:</t>
  </si>
  <si>
    <t>MFF Inside:</t>
  </si>
  <si>
    <t>Summer First 650 kWh:</t>
  </si>
  <si>
    <t>MFF Outside:</t>
  </si>
  <si>
    <t>Summer Next 350 kWh:</t>
  </si>
  <si>
    <t>Summer Over 1000 kWh:</t>
  </si>
  <si>
    <t>NCCR:</t>
  </si>
  <si>
    <t>FCR-26 Projected Period (June 2023 - May 2025) Outside City Limits</t>
  </si>
  <si>
    <t>FCR-26 Projected Period (June 2023 - May 2025) Inside City Limits (SC Discount)</t>
  </si>
  <si>
    <t>Base Sr. Discount</t>
  </si>
  <si>
    <t>FCR Sr. Discount</t>
  </si>
  <si>
    <t>FCR-26 Projected Period (June 2023 - May 2025) Outside City Limits (SC Discount)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</si>
</sst>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7" formatCode="&quot;$&quot;#,##0.00_);\(&quot;$&quot;#,##0.00\)"/>
    <numFmt numFmtId="44" formatCode="_(&quot;$&quot;* #,##0.00_);_(&quot;$&quot;* \(#,##0.00\);_(&quot;$&quot;* &quot;-&quot;??_);_(@_)"/>
    <numFmt numFmtId="164" formatCode="0.000%"/>
    <numFmt numFmtId="165" formatCode="_(&quot;$&quot;* #,##0_);_(&quot;$&quot;* \(#,##0\);_(&quot;$&quot;* &quot;-&quot;??_);_(@_)"/>
    <numFmt numFmtId="166" formatCode="0.00000%"/>
    <numFmt numFmtId="167" formatCode="0.0%"/>
    <numFmt numFmtId="168" formatCode="_(&quot;$&quot;* #,##0.0000000_);_(&quot;$&quot;* \(#,##0.0000000\);_(&quot;$&quot;* &quot;-&quot;??_);_(@_)"/>
    <numFmt numFmtId="169" formatCode="[$-409]mmmm\-yy;@"/>
  </numFmts>
  <fonts count="14" x14ac:knownFonts="1">
    <font>
      <sz val="10"/>
      <name val="Arial"/>
    </font>
    <font>
      <sz val="10"/>
      <name val="Arial"/>
      <family val="2"/>
    </font>
    <font>
      <sz val="10"/>
      <name val="MS Sans Serif"/>
      <family val="2"/>
    </font>
    <font>
      <sz val="8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18"/>
      <name val="Calibri"/>
      <family val="2"/>
      <scheme val="minor"/>
    </font>
    <font>
      <sz val="6"/>
      <color indexed="55"/>
      <name val="Calibri"/>
      <family val="2"/>
      <scheme val="minor"/>
    </font>
    <font>
      <sz val="10"/>
      <color indexed="18"/>
      <name val="Calibri"/>
      <family val="2"/>
      <scheme val="minor"/>
    </font>
    <font>
      <u val="singleAccounting"/>
      <sz val="10"/>
      <name val="Calibri"/>
      <family val="2"/>
      <scheme val="minor"/>
    </font>
    <font>
      <b/>
      <sz val="16"/>
      <name val="Calibri"/>
      <family val="2"/>
      <scheme val="minor"/>
    </font>
    <font>
      <sz val="10"/>
      <color indexed="8"/>
      <name val="Calibri"/>
      <family val="2"/>
      <scheme val="minor"/>
    </font>
    <font>
      <b/>
      <u/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60">
    <xf numFmtId="0" fontId="0" fillId="0" borderId="0" xfId="0"/>
    <xf numFmtId="0" fontId="5" fillId="0" borderId="0" xfId="3" applyFont="1"/>
    <xf numFmtId="0" fontId="6" fillId="0" borderId="0" xfId="3" applyFont="1" applyAlignment="1">
      <alignment horizontal="center" wrapText="1"/>
    </xf>
    <xf numFmtId="167" fontId="8" fillId="0" borderId="0" xfId="4" applyNumberFormat="1" applyFont="1" applyBorder="1"/>
    <xf numFmtId="44" fontId="5" fillId="0" borderId="0" xfId="1" applyFont="1" applyBorder="1"/>
    <xf numFmtId="0" fontId="6" fillId="3" borderId="10" xfId="3" applyFont="1" applyFill="1" applyBorder="1"/>
    <xf numFmtId="0" fontId="5" fillId="3" borderId="8" xfId="3" applyFont="1" applyFill="1" applyBorder="1"/>
    <xf numFmtId="0" fontId="5" fillId="3" borderId="9" xfId="3" applyFont="1" applyFill="1" applyBorder="1"/>
    <xf numFmtId="0" fontId="5" fillId="0" borderId="1" xfId="3" applyFont="1" applyBorder="1"/>
    <xf numFmtId="44" fontId="5" fillId="2" borderId="2" xfId="1" applyFont="1" applyFill="1" applyBorder="1" applyProtection="1">
      <protection locked="0"/>
    </xf>
    <xf numFmtId="0" fontId="5" fillId="0" borderId="7" xfId="3" applyFont="1" applyBorder="1"/>
    <xf numFmtId="168" fontId="5" fillId="2" borderId="2" xfId="1" applyNumberFormat="1" applyFont="1" applyFill="1" applyBorder="1" applyProtection="1">
      <protection locked="0"/>
    </xf>
    <xf numFmtId="0" fontId="5" fillId="0" borderId="12" xfId="3" applyFont="1" applyBorder="1"/>
    <xf numFmtId="168" fontId="5" fillId="4" borderId="6" xfId="1" applyNumberFormat="1" applyFont="1" applyFill="1" applyBorder="1"/>
    <xf numFmtId="168" fontId="5" fillId="2" borderId="5" xfId="1" applyNumberFormat="1" applyFont="1" applyFill="1" applyBorder="1" applyProtection="1">
      <protection locked="0"/>
    </xf>
    <xf numFmtId="0" fontId="5" fillId="0" borderId="3" xfId="3" applyFont="1" applyBorder="1"/>
    <xf numFmtId="0" fontId="5" fillId="0" borderId="4" xfId="3" applyFont="1" applyBorder="1"/>
    <xf numFmtId="168" fontId="5" fillId="2" borderId="6" xfId="1" applyNumberFormat="1" applyFont="1" applyFill="1" applyBorder="1" applyProtection="1">
      <protection locked="0"/>
    </xf>
    <xf numFmtId="0" fontId="5" fillId="0" borderId="10" xfId="3" applyFont="1" applyBorder="1"/>
    <xf numFmtId="166" fontId="5" fillId="2" borderId="9" xfId="4" applyNumberFormat="1" applyFont="1" applyFill="1" applyBorder="1"/>
    <xf numFmtId="166" fontId="5" fillId="2" borderId="6" xfId="4" applyNumberFormat="1" applyFont="1" applyFill="1" applyBorder="1" applyProtection="1">
      <protection locked="0"/>
    </xf>
    <xf numFmtId="165" fontId="5" fillId="0" borderId="0" xfId="1" applyNumberFormat="1" applyFont="1" applyBorder="1"/>
    <xf numFmtId="0" fontId="5" fillId="0" borderId="0" xfId="2" applyFont="1"/>
    <xf numFmtId="164" fontId="5" fillId="0" borderId="0" xfId="4" applyNumberFormat="1" applyFont="1"/>
    <xf numFmtId="0" fontId="5" fillId="0" borderId="0" xfId="0" applyFont="1"/>
    <xf numFmtId="0" fontId="11" fillId="0" borderId="0" xfId="0" applyFo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12" fillId="0" borderId="0" xfId="0" applyFont="1"/>
    <xf numFmtId="0" fontId="6" fillId="2" borderId="11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 wrapText="1"/>
    </xf>
    <xf numFmtId="0" fontId="5" fillId="0" borderId="11" xfId="0" applyFont="1" applyBorder="1"/>
    <xf numFmtId="7" fontId="5" fillId="0" borderId="11" xfId="0" applyNumberFormat="1" applyFont="1" applyBorder="1" applyAlignment="1">
      <alignment horizontal="center"/>
    </xf>
    <xf numFmtId="44" fontId="5" fillId="0" borderId="0" xfId="0" applyNumberFormat="1" applyFont="1"/>
    <xf numFmtId="0" fontId="13" fillId="0" borderId="0" xfId="0" applyFont="1"/>
    <xf numFmtId="167" fontId="5" fillId="0" borderId="0" xfId="4" applyNumberFormat="1" applyFont="1" applyBorder="1"/>
    <xf numFmtId="44" fontId="5" fillId="0" borderId="0" xfId="1" applyFont="1"/>
    <xf numFmtId="169" fontId="5" fillId="0" borderId="0" xfId="3" applyNumberFormat="1" applyFont="1" applyAlignment="1">
      <alignment horizontal="left"/>
    </xf>
    <xf numFmtId="168" fontId="5" fillId="4" borderId="2" xfId="1" applyNumberFormat="1" applyFont="1" applyFill="1" applyBorder="1"/>
    <xf numFmtId="166" fontId="5" fillId="2" borderId="5" xfId="4" applyNumberFormat="1" applyFont="1" applyFill="1" applyBorder="1"/>
    <xf numFmtId="166" fontId="5" fillId="2" borderId="6" xfId="4" applyNumberFormat="1" applyFont="1" applyFill="1" applyBorder="1"/>
    <xf numFmtId="166" fontId="5" fillId="2" borderId="5" xfId="4" applyNumberFormat="1" applyFont="1" applyFill="1" applyBorder="1" applyProtection="1">
      <protection locked="0"/>
    </xf>
    <xf numFmtId="0" fontId="6" fillId="0" borderId="0" xfId="3" applyFont="1"/>
    <xf numFmtId="9" fontId="5" fillId="0" borderId="11" xfId="4" applyFont="1" applyBorder="1" applyAlignment="1">
      <alignment horizontal="center"/>
    </xf>
    <xf numFmtId="9" fontId="5" fillId="0" borderId="0" xfId="4" applyFont="1"/>
    <xf numFmtId="0" fontId="4" fillId="0" borderId="0" xfId="3" applyFont="1"/>
    <xf numFmtId="44" fontId="5" fillId="0" borderId="0" xfId="3" applyNumberFormat="1" applyFont="1"/>
    <xf numFmtId="0" fontId="7" fillId="0" borderId="0" xfId="3" applyFont="1" applyAlignment="1">
      <alignment horizontal="center" wrapText="1"/>
    </xf>
    <xf numFmtId="1" fontId="5" fillId="0" borderId="0" xfId="3" applyNumberFormat="1" applyFont="1"/>
    <xf numFmtId="44" fontId="9" fillId="0" borderId="0" xfId="3" applyNumberFormat="1" applyFont="1"/>
    <xf numFmtId="0" fontId="10" fillId="0" borderId="0" xfId="3" applyFont="1"/>
    <xf numFmtId="9" fontId="5" fillId="0" borderId="0" xfId="4" applyFont="1" applyBorder="1"/>
    <xf numFmtId="0" fontId="5" fillId="0" borderId="10" xfId="3" applyFont="1" applyBorder="1" applyAlignment="1">
      <alignment horizontal="left"/>
    </xf>
    <xf numFmtId="0" fontId="5" fillId="0" borderId="8" xfId="3" applyFont="1" applyBorder="1" applyAlignment="1">
      <alignment horizontal="left"/>
    </xf>
    <xf numFmtId="0" fontId="5" fillId="0" borderId="3" xfId="3" applyFont="1" applyBorder="1" applyAlignment="1">
      <alignment horizontal="left"/>
    </xf>
    <xf numFmtId="0" fontId="5" fillId="0" borderId="1" xfId="3" applyFont="1" applyBorder="1" applyAlignment="1">
      <alignment horizontal="left"/>
    </xf>
    <xf numFmtId="0" fontId="5" fillId="0" borderId="7" xfId="3" applyFont="1" applyBorder="1" applyAlignment="1">
      <alignment horizontal="left"/>
    </xf>
    <xf numFmtId="0" fontId="5" fillId="0" borderId="0" xfId="3" applyFont="1" applyAlignment="1">
      <alignment horizontal="left"/>
    </xf>
    <xf numFmtId="0" fontId="5" fillId="0" borderId="12" xfId="3" applyFont="1" applyBorder="1" applyAlignment="1">
      <alignment horizontal="left"/>
    </xf>
    <xf numFmtId="0" fontId="5" fillId="0" borderId="4" xfId="3" applyFont="1" applyBorder="1" applyAlignment="1">
      <alignment horizontal="left"/>
    </xf>
  </cellXfs>
  <cellStyles count="5">
    <cellStyle name="Currency" xfId="1" builtinId="4"/>
    <cellStyle name="Normal" xfId="0" builtinId="0"/>
    <cellStyle name="Normal 2" xfId="2" xr:uid="{00000000-0005-0000-0000-000002000000}"/>
    <cellStyle name="Normal_R-15 calculator" xfId="3" xr:uid="{00000000-0005-0000-0000-000003000000}"/>
    <cellStyle name="Percent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uthernco.com\shared%20data\Workgroups\GPC%20Marketing\Pricing%20and%20Rates\Product%20Design\Nights%20&amp;%20Weekends%20Rate\Pricem%202006_1June%201%20GPC%20MC%20runs%20w-updated%20L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groups/GPC%20Corporate%20Accounting/Fuel%20Accounting/FCR/Fuel%20Case/FCR-26/MFRs/Filed/Binders/MFRP/TRADE%20SECRET/MFRP-1.1/archive/MFRP-1%201%20(FCR-26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puts"/>
      <sheetName val="LS"/>
      <sheetName val="Reports"/>
      <sheetName val="RateCalc"/>
      <sheetName val="C&amp;I Rev Calc"/>
      <sheetName val="Data"/>
      <sheetName val="Calc"/>
      <sheetName val="Charts"/>
      <sheetName val="CBL Shaping"/>
      <sheetName val="RTP"/>
      <sheetName val="Load Shaping"/>
      <sheetName val="Output"/>
      <sheetName val="GPC Fin"/>
      <sheetName val="APC Tax"/>
      <sheetName val="Version No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FRP-1.1"/>
      <sheetName val="Proj - Inside"/>
      <sheetName val="Proj - Outside"/>
      <sheetName val="Proj - Inside (SC Disc)"/>
      <sheetName val="Proj - Outside (SC Disc)"/>
    </sheetNames>
    <sheetDataSet>
      <sheetData sheetId="0"/>
      <sheetData sheetId="1">
        <row r="3">
          <cell r="A3">
            <v>45078</v>
          </cell>
        </row>
        <row r="4">
          <cell r="A4">
            <v>45108</v>
          </cell>
        </row>
        <row r="5">
          <cell r="A5">
            <v>45139</v>
          </cell>
        </row>
        <row r="6">
          <cell r="A6">
            <v>45170</v>
          </cell>
        </row>
        <row r="7">
          <cell r="A7">
            <v>45200</v>
          </cell>
        </row>
        <row r="8">
          <cell r="A8">
            <v>45231</v>
          </cell>
        </row>
        <row r="9">
          <cell r="A9">
            <v>45261</v>
          </cell>
        </row>
        <row r="10">
          <cell r="A10">
            <v>45292</v>
          </cell>
        </row>
        <row r="11">
          <cell r="A11">
            <v>45323</v>
          </cell>
        </row>
        <row r="12">
          <cell r="A12">
            <v>45352</v>
          </cell>
        </row>
        <row r="13">
          <cell r="A13">
            <v>45383</v>
          </cell>
        </row>
        <row r="14">
          <cell r="A14">
            <v>45413</v>
          </cell>
        </row>
        <row r="15">
          <cell r="A15">
            <v>45444</v>
          </cell>
        </row>
        <row r="16">
          <cell r="A16">
            <v>45474</v>
          </cell>
        </row>
        <row r="17">
          <cell r="A17">
            <v>45505</v>
          </cell>
        </row>
        <row r="18">
          <cell r="A18">
            <v>45536</v>
          </cell>
        </row>
        <row r="19">
          <cell r="A19">
            <v>45566</v>
          </cell>
        </row>
        <row r="20">
          <cell r="A20">
            <v>45597</v>
          </cell>
        </row>
        <row r="21">
          <cell r="A21">
            <v>45627</v>
          </cell>
        </row>
        <row r="22">
          <cell r="A22">
            <v>45658</v>
          </cell>
        </row>
        <row r="23">
          <cell r="A23">
            <v>45689</v>
          </cell>
        </row>
        <row r="24">
          <cell r="A24">
            <v>45717</v>
          </cell>
        </row>
        <row r="25">
          <cell r="A25">
            <v>45748</v>
          </cell>
        </row>
        <row r="26">
          <cell r="A26">
            <v>45778</v>
          </cell>
        </row>
        <row r="30">
          <cell r="M30">
            <v>612.71</v>
          </cell>
          <cell r="O30">
            <v>1868.09</v>
          </cell>
          <cell r="Q30">
            <v>18.794266539999999</v>
          </cell>
        </row>
      </sheetData>
      <sheetData sheetId="2">
        <row r="30">
          <cell r="M30">
            <v>612.71</v>
          </cell>
          <cell r="O30">
            <v>1833.95</v>
          </cell>
          <cell r="Q30">
            <v>7.2538736900000007</v>
          </cell>
        </row>
      </sheetData>
      <sheetData sheetId="3">
        <row r="30">
          <cell r="N30">
            <v>612.71</v>
          </cell>
          <cell r="O30">
            <v>-96</v>
          </cell>
          <cell r="Q30">
            <v>1472.3200000000002</v>
          </cell>
          <cell r="S30">
            <v>15.849562540000001</v>
          </cell>
        </row>
      </sheetData>
      <sheetData sheetId="4">
        <row r="30">
          <cell r="N30">
            <v>612.71</v>
          </cell>
          <cell r="O30">
            <v>-96</v>
          </cell>
          <cell r="Q30">
            <v>1445.4099999999996</v>
          </cell>
          <cell r="S30">
            <v>6.11732969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0"/>
  <sheetViews>
    <sheetView tabSelected="1" zoomScaleNormal="100" workbookViewId="0"/>
  </sheetViews>
  <sheetFormatPr defaultColWidth="9.109375" defaultRowHeight="13.8" x14ac:dyDescent="0.3"/>
  <cols>
    <col min="1" max="1" width="5.33203125" style="24" customWidth="1"/>
    <col min="2" max="2" width="53.33203125" style="24" customWidth="1"/>
    <col min="3" max="3" width="22.88671875" style="24" customWidth="1"/>
    <col min="4" max="4" width="24.33203125" style="24" customWidth="1"/>
    <col min="5" max="8" width="9.109375" style="24"/>
    <col min="9" max="9" width="10.6640625" style="24" bestFit="1" customWidth="1"/>
    <col min="10" max="10" width="12.33203125" style="24" bestFit="1" customWidth="1"/>
    <col min="11" max="16384" width="9.109375" style="24"/>
  </cols>
  <sheetData>
    <row r="1" spans="1:10" ht="21" x14ac:dyDescent="0.4">
      <c r="A1" s="25"/>
      <c r="C1" s="26"/>
      <c r="D1" s="27"/>
    </row>
    <row r="2" spans="1:10" x14ac:dyDescent="0.3">
      <c r="A2" s="24" t="s">
        <v>0</v>
      </c>
    </row>
    <row r="3" spans="1:10" x14ac:dyDescent="0.3">
      <c r="A3" s="28" t="s">
        <v>1</v>
      </c>
    </row>
    <row r="4" spans="1:10" x14ac:dyDescent="0.3">
      <c r="A4" s="28"/>
    </row>
    <row r="5" spans="1:10" x14ac:dyDescent="0.3">
      <c r="A5" s="28"/>
    </row>
    <row r="6" spans="1:10" x14ac:dyDescent="0.3">
      <c r="A6" s="28"/>
    </row>
    <row r="9" spans="1:10" ht="27.6" x14ac:dyDescent="0.3">
      <c r="B9" s="29" t="s">
        <v>2</v>
      </c>
      <c r="C9" s="30" t="s">
        <v>3</v>
      </c>
      <c r="D9" s="30" t="s">
        <v>4</v>
      </c>
    </row>
    <row r="10" spans="1:10" x14ac:dyDescent="0.3">
      <c r="B10" s="31" t="s">
        <v>5</v>
      </c>
      <c r="C10" s="32">
        <v>155.66999999999999</v>
      </c>
      <c r="D10" s="43">
        <f>('[2]Proj - Inside'!M30+'[2]Proj - Inside'!Q30)/'[2]Proj - Inside'!O30</f>
        <v>0.33804809540225578</v>
      </c>
      <c r="F10" s="33"/>
      <c r="G10" s="33"/>
      <c r="H10" s="33"/>
      <c r="I10" s="33"/>
      <c r="J10" s="44"/>
    </row>
    <row r="11" spans="1:10" x14ac:dyDescent="0.3">
      <c r="B11" s="31" t="s">
        <v>6</v>
      </c>
      <c r="C11" s="32">
        <v>152.83000000000001</v>
      </c>
      <c r="D11" s="43">
        <f>('[2]Proj - Outside'!M30+'[2]Proj - Outside'!Q30)/'[2]Proj - Outside'!O30</f>
        <v>0.33804840573079964</v>
      </c>
      <c r="F11" s="33"/>
      <c r="G11" s="33"/>
      <c r="H11" s="33"/>
      <c r="I11" s="33"/>
      <c r="J11" s="44"/>
    </row>
    <row r="12" spans="1:10" x14ac:dyDescent="0.3">
      <c r="B12" s="31" t="s">
        <v>7</v>
      </c>
      <c r="C12" s="32">
        <v>122.69</v>
      </c>
      <c r="D12" s="43">
        <f>('[2]Proj - Inside (SC Disc)'!N30+'[2]Proj - Inside (SC Disc)'!O30+'[2]Proj - Inside (SC Disc)'!S30)/'[2]Proj - Inside (SC Disc)'!Q30</f>
        <v>0.36171454747609211</v>
      </c>
      <c r="F12" s="33"/>
      <c r="G12" s="33"/>
      <c r="H12" s="33"/>
      <c r="I12" s="33"/>
      <c r="J12" s="44"/>
    </row>
    <row r="13" spans="1:10" x14ac:dyDescent="0.3">
      <c r="B13" s="31" t="s">
        <v>8</v>
      </c>
      <c r="C13" s="32">
        <v>120.45</v>
      </c>
      <c r="D13" s="43">
        <f>('[2]Proj - Outside (SC Disc)'!N30+'[2]Proj - Outside (SC Disc)'!O30+'[2]Proj - Outside (SC Disc)'!S30)/'[2]Proj - Outside (SC Disc)'!Q30</f>
        <v>0.36171558913387908</v>
      </c>
      <c r="F13" s="33"/>
      <c r="G13" s="33"/>
      <c r="H13" s="33"/>
      <c r="I13" s="33"/>
      <c r="J13" s="44"/>
    </row>
    <row r="17" spans="2:2" x14ac:dyDescent="0.3">
      <c r="B17" s="34" t="s">
        <v>9</v>
      </c>
    </row>
    <row r="18" spans="2:2" x14ac:dyDescent="0.3">
      <c r="B18" s="24" t="s">
        <v>10</v>
      </c>
    </row>
    <row r="19" spans="2:2" x14ac:dyDescent="0.3">
      <c r="B19" s="24" t="s">
        <v>11</v>
      </c>
    </row>
    <row r="20" spans="2:2" x14ac:dyDescent="0.3">
      <c r="B20" s="24" t="s">
        <v>12</v>
      </c>
    </row>
  </sheetData>
  <phoneticPr fontId="3" type="noConversion"/>
  <pageMargins left="0.75" right="0.75" top="1.25" bottom="1" header="0.75" footer="0.75"/>
  <pageSetup orientation="landscape" r:id="rId1"/>
  <headerFooter alignWithMargins="0">
    <oddHeader>&amp;R&amp;"Arial,Bold"&amp;12MFRP-1.1
Docket No. 44902</oddHeader>
    <oddFooter>&amp;R&amp;"Arial,Bold"&amp;12Page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3"/>
    <pageSetUpPr fitToPage="1"/>
  </sheetPr>
  <dimension ref="A1:T73"/>
  <sheetViews>
    <sheetView zoomScaleNormal="100" zoomScaleSheetLayoutView="75" workbookViewId="0">
      <selection activeCell="L6" sqref="L6"/>
    </sheetView>
  </sheetViews>
  <sheetFormatPr defaultColWidth="9.109375" defaultRowHeight="13.8" x14ac:dyDescent="0.3"/>
  <cols>
    <col min="1" max="1" width="14.88671875" style="1" customWidth="1"/>
    <col min="2" max="2" width="9.109375" style="1" customWidth="1"/>
    <col min="3" max="3" width="9.88671875" style="1" customWidth="1"/>
    <col min="4" max="4" width="2.6640625" style="1" customWidth="1"/>
    <col min="5" max="5" width="12.6640625" style="1" bestFit="1" customWidth="1"/>
    <col min="6" max="6" width="9" style="1" bestFit="1" customWidth="1"/>
    <col min="7" max="7" width="15.33203125" style="1" bestFit="1" customWidth="1"/>
    <col min="8" max="8" width="12" style="1" bestFit="1" customWidth="1"/>
    <col min="9" max="9" width="2" style="1" customWidth="1"/>
    <col min="10" max="10" width="21" style="1" bestFit="1" customWidth="1"/>
    <col min="11" max="11" width="16.33203125" style="1" bestFit="1" customWidth="1"/>
    <col min="12" max="12" width="9" style="1" bestFit="1" customWidth="1"/>
    <col min="13" max="13" width="10.33203125" style="1" customWidth="1"/>
    <col min="14" max="14" width="12.33203125" style="1" customWidth="1"/>
    <col min="15" max="15" width="18" style="1" bestFit="1" customWidth="1"/>
    <col min="16" max="16" width="2.6640625" style="1" customWidth="1"/>
    <col min="17" max="17" width="9.6640625" style="1" bestFit="1" customWidth="1"/>
    <col min="18" max="19" width="9.109375" style="1"/>
    <col min="20" max="20" width="14.33203125" style="1" customWidth="1"/>
    <col min="21" max="16384" width="9.109375" style="1"/>
  </cols>
  <sheetData>
    <row r="1" spans="1:20" ht="18" x14ac:dyDescent="0.35">
      <c r="A1" s="45" t="s">
        <v>13</v>
      </c>
      <c r="J1" s="46"/>
      <c r="K1" s="46"/>
      <c r="M1" s="46"/>
      <c r="O1" s="46"/>
      <c r="R1" s="46"/>
    </row>
    <row r="2" spans="1:20" s="2" customFormat="1" ht="42" customHeight="1" x14ac:dyDescent="0.3">
      <c r="A2" s="2" t="s">
        <v>14</v>
      </c>
      <c r="B2" s="2" t="s">
        <v>15</v>
      </c>
      <c r="D2" s="2" t="s">
        <v>16</v>
      </c>
      <c r="E2" s="2" t="s">
        <v>17</v>
      </c>
      <c r="F2" s="2" t="s">
        <v>18</v>
      </c>
      <c r="G2" s="2" t="s">
        <v>19</v>
      </c>
      <c r="I2" s="2" t="s">
        <v>20</v>
      </c>
      <c r="J2" s="2" t="s">
        <v>21</v>
      </c>
      <c r="K2" s="2" t="s">
        <v>22</v>
      </c>
      <c r="L2" s="2" t="s">
        <v>23</v>
      </c>
      <c r="M2" s="2" t="s">
        <v>24</v>
      </c>
      <c r="N2" s="2" t="s">
        <v>25</v>
      </c>
      <c r="P2" s="47" t="s">
        <v>26</v>
      </c>
    </row>
    <row r="3" spans="1:20" x14ac:dyDescent="0.3">
      <c r="A3" s="37">
        <v>45078</v>
      </c>
      <c r="B3" s="48">
        <v>1142</v>
      </c>
      <c r="C3" s="3"/>
      <c r="D3" s="4">
        <f t="shared" ref="D3:D26" si="0">$D$34</f>
        <v>14</v>
      </c>
      <c r="E3" s="4">
        <f>ROUND(IF(B3&lt;650,B3*$D$38,650*$D$38),2)</f>
        <v>40.17</v>
      </c>
      <c r="F3" s="4">
        <f>ROUND(IF(B3&lt;651,0,IF(B3&lt;1000,(B3-650)*$D$39,350*$D$39)),2)</f>
        <v>35.93</v>
      </c>
      <c r="G3" s="4">
        <f>ROUND(IF(B3&lt;1001,0,(B3-1000)*$D$40),2)</f>
        <v>15.09</v>
      </c>
      <c r="I3" s="46">
        <f>ROUND(SUM(D3:G3)*$G$36,2)</f>
        <v>18</v>
      </c>
      <c r="J3" s="46">
        <f t="shared" ref="J3:J26" si="1">ROUND(SUM(D3:G3)*$G$39,2)</f>
        <v>1.78</v>
      </c>
      <c r="K3" s="46">
        <f t="shared" ref="K3:K26" si="2">ROUND(SUM(D3:G3)*$G$40,2)</f>
        <v>4.59</v>
      </c>
      <c r="L3" s="4">
        <f>ROUND(B3*$G$35,2)</f>
        <v>61.95</v>
      </c>
      <c r="M3" s="46">
        <f t="shared" ref="M3:M26" si="3">ROUND(SUM(D3:L3)*$G$37,2)</f>
        <v>5.87</v>
      </c>
      <c r="N3" s="46">
        <f t="shared" ref="N3:N25" si="4">SUM(D3:M3)</f>
        <v>197.38</v>
      </c>
      <c r="P3" s="49">
        <f>L3*$G$37</f>
        <v>1.9002543000000001</v>
      </c>
      <c r="T3" s="48"/>
    </row>
    <row r="4" spans="1:20" x14ac:dyDescent="0.3">
      <c r="A4" s="37">
        <v>45108</v>
      </c>
      <c r="B4" s="48">
        <v>1355</v>
      </c>
      <c r="C4" s="3"/>
      <c r="D4" s="4">
        <f t="shared" si="0"/>
        <v>14</v>
      </c>
      <c r="E4" s="4">
        <f t="shared" ref="E4:E6" si="5">ROUND(IF(B4&lt;650,B4*$D$38,650*$D$38),2)</f>
        <v>40.17</v>
      </c>
      <c r="F4" s="4">
        <f t="shared" ref="F4:F6" si="6">ROUND(IF(B4&lt;651,0,IF(B4&lt;1000,(B4-650)*$D$39,350*$D$39)),2)</f>
        <v>35.93</v>
      </c>
      <c r="G4" s="4">
        <f t="shared" ref="G4:G6" si="7">ROUND(IF(B4&lt;1001,0,(B4-1000)*$D$40),2)</f>
        <v>37.72</v>
      </c>
      <c r="I4" s="46">
        <f t="shared" ref="I4:I26" si="8">ROUND(SUM(D4:G4)*$G$36,2)</f>
        <v>21.87</v>
      </c>
      <c r="J4" s="46">
        <f t="shared" si="1"/>
        <v>2.17</v>
      </c>
      <c r="K4" s="46">
        <f t="shared" si="2"/>
        <v>5.58</v>
      </c>
      <c r="L4" s="4">
        <f t="shared" ref="L4:L6" si="9">ROUND(B4*$G$35,2)</f>
        <v>73.510000000000005</v>
      </c>
      <c r="M4" s="46">
        <f t="shared" si="3"/>
        <v>7.08</v>
      </c>
      <c r="N4" s="46">
        <f t="shared" si="4"/>
        <v>238.03</v>
      </c>
      <c r="P4" s="49">
        <f t="shared" ref="P4:P26" si="10">L4*$G$37</f>
        <v>2.2548457399999999</v>
      </c>
      <c r="T4" s="48"/>
    </row>
    <row r="5" spans="1:20" x14ac:dyDescent="0.3">
      <c r="A5" s="37">
        <v>45139</v>
      </c>
      <c r="B5" s="48">
        <v>1305</v>
      </c>
      <c r="C5" s="3"/>
      <c r="D5" s="4">
        <f t="shared" si="0"/>
        <v>14</v>
      </c>
      <c r="E5" s="4">
        <f t="shared" si="5"/>
        <v>40.17</v>
      </c>
      <c r="F5" s="4">
        <f t="shared" si="6"/>
        <v>35.93</v>
      </c>
      <c r="G5" s="4">
        <f t="shared" si="7"/>
        <v>32.409999999999997</v>
      </c>
      <c r="I5" s="46">
        <f t="shared" si="8"/>
        <v>20.96</v>
      </c>
      <c r="J5" s="46">
        <f t="shared" si="1"/>
        <v>2.08</v>
      </c>
      <c r="K5" s="46">
        <f t="shared" si="2"/>
        <v>5.35</v>
      </c>
      <c r="L5" s="4">
        <f t="shared" si="9"/>
        <v>70.790000000000006</v>
      </c>
      <c r="M5" s="46">
        <f t="shared" si="3"/>
        <v>6.8</v>
      </c>
      <c r="N5" s="46">
        <f t="shared" si="4"/>
        <v>228.49</v>
      </c>
      <c r="P5" s="49">
        <f t="shared" si="10"/>
        <v>2.17141246</v>
      </c>
      <c r="T5" s="48"/>
    </row>
    <row r="6" spans="1:20" x14ac:dyDescent="0.3">
      <c r="A6" s="37">
        <v>45170</v>
      </c>
      <c r="B6" s="48">
        <v>1002</v>
      </c>
      <c r="C6" s="3"/>
      <c r="D6" s="4">
        <f t="shared" si="0"/>
        <v>14</v>
      </c>
      <c r="E6" s="4">
        <f t="shared" si="5"/>
        <v>40.17</v>
      </c>
      <c r="F6" s="4">
        <f t="shared" si="6"/>
        <v>35.93</v>
      </c>
      <c r="G6" s="4">
        <f t="shared" si="7"/>
        <v>0.21</v>
      </c>
      <c r="I6" s="46">
        <f t="shared" si="8"/>
        <v>15.45</v>
      </c>
      <c r="J6" s="46">
        <f t="shared" si="1"/>
        <v>1.53</v>
      </c>
      <c r="K6" s="46">
        <f t="shared" si="2"/>
        <v>3.94</v>
      </c>
      <c r="L6" s="4">
        <f t="shared" si="9"/>
        <v>54.36</v>
      </c>
      <c r="M6" s="46">
        <f t="shared" si="3"/>
        <v>5.08</v>
      </c>
      <c r="N6" s="46">
        <f t="shared" si="4"/>
        <v>170.67</v>
      </c>
      <c r="P6" s="49">
        <f t="shared" si="10"/>
        <v>1.6674386400000001</v>
      </c>
      <c r="T6" s="48"/>
    </row>
    <row r="7" spans="1:20" x14ac:dyDescent="0.3">
      <c r="A7" s="37">
        <v>45200</v>
      </c>
      <c r="B7" s="48">
        <v>824</v>
      </c>
      <c r="C7" s="3"/>
      <c r="D7" s="4">
        <f t="shared" si="0"/>
        <v>14</v>
      </c>
      <c r="E7" s="4">
        <f>ROUND(IF(B7&lt;650,B7*$D$35,650*$D$35),2)</f>
        <v>37.6</v>
      </c>
      <c r="F7" s="4">
        <f>ROUND(IF(B7&lt;651,0,IF(B7&lt;1000,(B7-650)*$D$36,350*$D$36)),2)</f>
        <v>10.07</v>
      </c>
      <c r="G7" s="4">
        <f>ROUND(IF(B7&lt;1001,0,(B7-1000)*$D$37),2)</f>
        <v>0</v>
      </c>
      <c r="I7" s="46">
        <f t="shared" si="8"/>
        <v>10.55</v>
      </c>
      <c r="J7" s="46">
        <f t="shared" si="1"/>
        <v>1.04</v>
      </c>
      <c r="K7" s="46">
        <f t="shared" si="2"/>
        <v>2.69</v>
      </c>
      <c r="L7" s="4">
        <f>ROUND(B7*$G$34,2)</f>
        <v>40.32</v>
      </c>
      <c r="M7" s="46">
        <f t="shared" si="3"/>
        <v>3.57</v>
      </c>
      <c r="N7" s="46">
        <f t="shared" si="4"/>
        <v>119.84</v>
      </c>
      <c r="P7" s="49">
        <f t="shared" si="10"/>
        <v>1.23677568</v>
      </c>
      <c r="T7" s="48"/>
    </row>
    <row r="8" spans="1:20" x14ac:dyDescent="0.3">
      <c r="A8" s="37">
        <v>45231</v>
      </c>
      <c r="B8" s="48">
        <v>812</v>
      </c>
      <c r="C8" s="3"/>
      <c r="D8" s="4">
        <f t="shared" si="0"/>
        <v>14</v>
      </c>
      <c r="E8" s="4">
        <f t="shared" ref="E8:E14" si="11">ROUND(IF(B8&lt;650,B8*$D$35,650*$D$35),2)</f>
        <v>37.6</v>
      </c>
      <c r="F8" s="4">
        <f t="shared" ref="F8:F14" si="12">ROUND(IF(B8&lt;651,0,IF(B8&lt;1000,(B8-650)*$D$36,350*$D$36)),2)</f>
        <v>9.3699999999999992</v>
      </c>
      <c r="G8" s="4">
        <f t="shared" ref="G8:G14" si="13">ROUND(IF(B8&lt;1001,0,(B8-1000)*$D$37),2)</f>
        <v>0</v>
      </c>
      <c r="I8" s="46">
        <f t="shared" si="8"/>
        <v>10.43</v>
      </c>
      <c r="J8" s="46">
        <f t="shared" si="1"/>
        <v>1.03</v>
      </c>
      <c r="K8" s="46">
        <f t="shared" si="2"/>
        <v>2.66</v>
      </c>
      <c r="L8" s="4">
        <f t="shared" ref="L8:L14" si="14">ROUND(B8*$G$34,2)</f>
        <v>39.729999999999997</v>
      </c>
      <c r="M8" s="46">
        <f t="shared" si="3"/>
        <v>3.52</v>
      </c>
      <c r="N8" s="46">
        <f t="shared" si="4"/>
        <v>118.33999999999999</v>
      </c>
      <c r="P8" s="49">
        <f t="shared" si="10"/>
        <v>1.2186780199999998</v>
      </c>
      <c r="T8" s="48"/>
    </row>
    <row r="9" spans="1:20" x14ac:dyDescent="0.3">
      <c r="A9" s="37">
        <v>45261</v>
      </c>
      <c r="B9" s="48">
        <v>1054</v>
      </c>
      <c r="C9" s="3"/>
      <c r="D9" s="4">
        <f t="shared" si="0"/>
        <v>14</v>
      </c>
      <c r="E9" s="4">
        <f t="shared" si="11"/>
        <v>37.6</v>
      </c>
      <c r="F9" s="4">
        <f t="shared" si="12"/>
        <v>20.25</v>
      </c>
      <c r="G9" s="4">
        <f t="shared" si="13"/>
        <v>3.12</v>
      </c>
      <c r="I9" s="46">
        <f t="shared" si="8"/>
        <v>12.83</v>
      </c>
      <c r="J9" s="46">
        <f t="shared" si="1"/>
        <v>1.27</v>
      </c>
      <c r="K9" s="46">
        <f t="shared" si="2"/>
        <v>3.27</v>
      </c>
      <c r="L9" s="4">
        <f t="shared" si="14"/>
        <v>51.57</v>
      </c>
      <c r="M9" s="46">
        <f t="shared" si="3"/>
        <v>4.41</v>
      </c>
      <c r="N9" s="46">
        <f t="shared" si="4"/>
        <v>148.32</v>
      </c>
      <c r="P9" s="49">
        <f t="shared" si="10"/>
        <v>1.58185818</v>
      </c>
      <c r="T9" s="48"/>
    </row>
    <row r="10" spans="1:20" x14ac:dyDescent="0.3">
      <c r="A10" s="37">
        <v>45292</v>
      </c>
      <c r="B10" s="48">
        <v>1098</v>
      </c>
      <c r="C10" s="3"/>
      <c r="D10" s="4">
        <f t="shared" si="0"/>
        <v>14</v>
      </c>
      <c r="E10" s="4">
        <f t="shared" si="11"/>
        <v>37.6</v>
      </c>
      <c r="F10" s="4">
        <f t="shared" si="12"/>
        <v>20.25</v>
      </c>
      <c r="G10" s="4">
        <f t="shared" si="13"/>
        <v>5.67</v>
      </c>
      <c r="I10" s="46">
        <f t="shared" si="8"/>
        <v>13.26</v>
      </c>
      <c r="J10" s="46">
        <f t="shared" si="1"/>
        <v>1.31</v>
      </c>
      <c r="K10" s="46">
        <f t="shared" si="2"/>
        <v>3.39</v>
      </c>
      <c r="L10" s="4">
        <f t="shared" si="14"/>
        <v>53.73</v>
      </c>
      <c r="M10" s="46">
        <f t="shared" si="3"/>
        <v>4.58</v>
      </c>
      <c r="N10" s="46">
        <f t="shared" si="4"/>
        <v>153.79000000000002</v>
      </c>
      <c r="P10" s="49">
        <f t="shared" si="10"/>
        <v>1.64811402</v>
      </c>
      <c r="T10" s="48"/>
    </row>
    <row r="11" spans="1:20" x14ac:dyDescent="0.3">
      <c r="A11" s="37">
        <v>45323</v>
      </c>
      <c r="B11" s="48">
        <v>904</v>
      </c>
      <c r="C11" s="3"/>
      <c r="D11" s="4">
        <f t="shared" si="0"/>
        <v>14</v>
      </c>
      <c r="E11" s="4">
        <f t="shared" si="11"/>
        <v>37.6</v>
      </c>
      <c r="F11" s="4">
        <f t="shared" si="12"/>
        <v>14.69</v>
      </c>
      <c r="G11" s="4">
        <f t="shared" si="13"/>
        <v>0</v>
      </c>
      <c r="I11" s="46">
        <f t="shared" si="8"/>
        <v>11.34</v>
      </c>
      <c r="J11" s="46">
        <f t="shared" si="1"/>
        <v>1.1200000000000001</v>
      </c>
      <c r="K11" s="46">
        <f t="shared" si="2"/>
        <v>2.9</v>
      </c>
      <c r="L11" s="4">
        <f t="shared" si="14"/>
        <v>44.23</v>
      </c>
      <c r="M11" s="46">
        <f t="shared" si="3"/>
        <v>3.86</v>
      </c>
      <c r="N11" s="46">
        <f t="shared" si="4"/>
        <v>129.74000000000004</v>
      </c>
      <c r="P11" s="49">
        <f t="shared" si="10"/>
        <v>1.3567110199999999</v>
      </c>
      <c r="T11" s="48"/>
    </row>
    <row r="12" spans="1:20" x14ac:dyDescent="0.3">
      <c r="A12" s="37">
        <v>45352</v>
      </c>
      <c r="B12" s="48">
        <v>849</v>
      </c>
      <c r="C12" s="3"/>
      <c r="D12" s="4">
        <f t="shared" si="0"/>
        <v>14</v>
      </c>
      <c r="E12" s="4">
        <f t="shared" si="11"/>
        <v>37.6</v>
      </c>
      <c r="F12" s="4">
        <f t="shared" si="12"/>
        <v>11.51</v>
      </c>
      <c r="G12" s="4">
        <f t="shared" si="13"/>
        <v>0</v>
      </c>
      <c r="I12" s="46">
        <f t="shared" si="8"/>
        <v>10.8</v>
      </c>
      <c r="J12" s="46">
        <f t="shared" si="1"/>
        <v>1.07</v>
      </c>
      <c r="K12" s="46">
        <f t="shared" si="2"/>
        <v>2.76</v>
      </c>
      <c r="L12" s="4">
        <f t="shared" si="14"/>
        <v>41.54</v>
      </c>
      <c r="M12" s="46">
        <f t="shared" si="3"/>
        <v>3.66</v>
      </c>
      <c r="N12" s="46">
        <f t="shared" si="4"/>
        <v>122.94</v>
      </c>
      <c r="P12" s="49">
        <f t="shared" si="10"/>
        <v>1.27419796</v>
      </c>
      <c r="T12" s="48"/>
    </row>
    <row r="13" spans="1:20" x14ac:dyDescent="0.3">
      <c r="A13" s="37">
        <v>45383</v>
      </c>
      <c r="B13" s="48">
        <v>744</v>
      </c>
      <c r="C13" s="3"/>
      <c r="D13" s="4">
        <f t="shared" si="0"/>
        <v>14</v>
      </c>
      <c r="E13" s="4">
        <f t="shared" si="11"/>
        <v>37.6</v>
      </c>
      <c r="F13" s="4">
        <f t="shared" si="12"/>
        <v>5.44</v>
      </c>
      <c r="G13" s="4">
        <f t="shared" si="13"/>
        <v>0</v>
      </c>
      <c r="I13" s="46">
        <f t="shared" si="8"/>
        <v>9.76</v>
      </c>
      <c r="J13" s="46">
        <f t="shared" si="1"/>
        <v>0.97</v>
      </c>
      <c r="K13" s="46">
        <f t="shared" si="2"/>
        <v>2.4900000000000002</v>
      </c>
      <c r="L13" s="4">
        <f t="shared" si="14"/>
        <v>36.4</v>
      </c>
      <c r="M13" s="46">
        <f t="shared" si="3"/>
        <v>3.27</v>
      </c>
      <c r="N13" s="46">
        <f t="shared" si="4"/>
        <v>109.92999999999999</v>
      </c>
      <c r="P13" s="49">
        <f t="shared" si="10"/>
        <v>1.1165335999999999</v>
      </c>
      <c r="T13" s="48"/>
    </row>
    <row r="14" spans="1:20" x14ac:dyDescent="0.3">
      <c r="A14" s="37">
        <v>45413</v>
      </c>
      <c r="B14" s="48">
        <v>911</v>
      </c>
      <c r="C14" s="3"/>
      <c r="D14" s="4">
        <f t="shared" si="0"/>
        <v>14</v>
      </c>
      <c r="E14" s="4">
        <f t="shared" si="11"/>
        <v>37.6</v>
      </c>
      <c r="F14" s="4">
        <f t="shared" si="12"/>
        <v>15.1</v>
      </c>
      <c r="G14" s="4">
        <f t="shared" si="13"/>
        <v>0</v>
      </c>
      <c r="I14" s="46">
        <f t="shared" si="8"/>
        <v>11.41</v>
      </c>
      <c r="J14" s="46">
        <f t="shared" si="1"/>
        <v>1.1299999999999999</v>
      </c>
      <c r="K14" s="46">
        <f t="shared" si="2"/>
        <v>2.91</v>
      </c>
      <c r="L14" s="4">
        <f t="shared" si="14"/>
        <v>44.58</v>
      </c>
      <c r="M14" s="46">
        <f t="shared" si="3"/>
        <v>3.89</v>
      </c>
      <c r="N14" s="46">
        <f t="shared" si="4"/>
        <v>130.61999999999998</v>
      </c>
      <c r="P14" s="49">
        <f t="shared" si="10"/>
        <v>1.3674469199999999</v>
      </c>
      <c r="T14" s="48"/>
    </row>
    <row r="15" spans="1:20" x14ac:dyDescent="0.3">
      <c r="A15" s="37">
        <v>45444</v>
      </c>
      <c r="B15" s="48">
        <v>1142</v>
      </c>
      <c r="C15" s="3"/>
      <c r="D15" s="4">
        <f t="shared" si="0"/>
        <v>14</v>
      </c>
      <c r="E15" s="4">
        <f>ROUND(IF(B15&lt;650,B15*$D$38,650*$D$38),2)</f>
        <v>40.17</v>
      </c>
      <c r="F15" s="4">
        <f>ROUND(IF(B15&lt;651,0,IF(B15&lt;1000,(B15-650)*$D$39,350*$D$39)),2)</f>
        <v>35.93</v>
      </c>
      <c r="G15" s="4">
        <f>ROUND(IF(B15&lt;1001,0,(B15-1000)*$D$40),2)</f>
        <v>15.09</v>
      </c>
      <c r="I15" s="46">
        <f t="shared" si="8"/>
        <v>18</v>
      </c>
      <c r="J15" s="46">
        <f t="shared" si="1"/>
        <v>1.78</v>
      </c>
      <c r="K15" s="46">
        <f t="shared" si="2"/>
        <v>4.59</v>
      </c>
      <c r="L15" s="4">
        <f>ROUND(B15*$G$35,2)</f>
        <v>61.95</v>
      </c>
      <c r="M15" s="46">
        <f t="shared" si="3"/>
        <v>5.87</v>
      </c>
      <c r="N15" s="46">
        <f t="shared" si="4"/>
        <v>197.38</v>
      </c>
      <c r="P15" s="49">
        <f t="shared" si="10"/>
        <v>1.9002543000000001</v>
      </c>
      <c r="T15" s="48"/>
    </row>
    <row r="16" spans="1:20" x14ac:dyDescent="0.3">
      <c r="A16" s="37">
        <v>45474</v>
      </c>
      <c r="B16" s="48">
        <v>1355</v>
      </c>
      <c r="C16" s="3"/>
      <c r="D16" s="4">
        <f t="shared" si="0"/>
        <v>14</v>
      </c>
      <c r="E16" s="4">
        <f t="shared" ref="E16:E18" si="15">ROUND(IF(B16&lt;650,B16*$D$38,650*$D$38),2)</f>
        <v>40.17</v>
      </c>
      <c r="F16" s="4">
        <f t="shared" ref="F16:F18" si="16">ROUND(IF(B16&lt;651,0,IF(B16&lt;1000,(B16-650)*$D$39,350*$D$39)),2)</f>
        <v>35.93</v>
      </c>
      <c r="G16" s="4">
        <f t="shared" ref="G16:G18" si="17">ROUND(IF(B16&lt;1001,0,(B16-1000)*$D$40),2)</f>
        <v>37.72</v>
      </c>
      <c r="I16" s="46">
        <f t="shared" si="8"/>
        <v>21.87</v>
      </c>
      <c r="J16" s="46">
        <f t="shared" si="1"/>
        <v>2.17</v>
      </c>
      <c r="K16" s="46">
        <f t="shared" si="2"/>
        <v>5.58</v>
      </c>
      <c r="L16" s="4">
        <f>ROUND(B16*$G$35,2)</f>
        <v>73.510000000000005</v>
      </c>
      <c r="M16" s="46">
        <f t="shared" si="3"/>
        <v>7.08</v>
      </c>
      <c r="N16" s="46">
        <f t="shared" si="4"/>
        <v>238.03</v>
      </c>
      <c r="P16" s="49">
        <f t="shared" si="10"/>
        <v>2.2548457399999999</v>
      </c>
      <c r="T16" s="48"/>
    </row>
    <row r="17" spans="1:20" x14ac:dyDescent="0.3">
      <c r="A17" s="37">
        <v>45505</v>
      </c>
      <c r="B17" s="48">
        <v>1305</v>
      </c>
      <c r="C17" s="3"/>
      <c r="D17" s="4">
        <f t="shared" si="0"/>
        <v>14</v>
      </c>
      <c r="E17" s="4">
        <f t="shared" si="15"/>
        <v>40.17</v>
      </c>
      <c r="F17" s="4">
        <f t="shared" si="16"/>
        <v>35.93</v>
      </c>
      <c r="G17" s="4">
        <f t="shared" si="17"/>
        <v>32.409999999999997</v>
      </c>
      <c r="I17" s="46">
        <f t="shared" si="8"/>
        <v>20.96</v>
      </c>
      <c r="J17" s="46">
        <f t="shared" si="1"/>
        <v>2.08</v>
      </c>
      <c r="K17" s="46">
        <f t="shared" si="2"/>
        <v>5.35</v>
      </c>
      <c r="L17" s="4">
        <f>ROUND(B17*$G$35,2)</f>
        <v>70.790000000000006</v>
      </c>
      <c r="M17" s="46">
        <f t="shared" si="3"/>
        <v>6.8</v>
      </c>
      <c r="N17" s="46">
        <f t="shared" si="4"/>
        <v>228.49</v>
      </c>
      <c r="P17" s="49">
        <f t="shared" si="10"/>
        <v>2.17141246</v>
      </c>
      <c r="T17" s="48"/>
    </row>
    <row r="18" spans="1:20" x14ac:dyDescent="0.3">
      <c r="A18" s="37">
        <v>45536</v>
      </c>
      <c r="B18" s="48">
        <v>1002</v>
      </c>
      <c r="C18" s="3"/>
      <c r="D18" s="4">
        <f t="shared" si="0"/>
        <v>14</v>
      </c>
      <c r="E18" s="4">
        <f t="shared" si="15"/>
        <v>40.17</v>
      </c>
      <c r="F18" s="4">
        <f t="shared" si="16"/>
        <v>35.93</v>
      </c>
      <c r="G18" s="4">
        <f t="shared" si="17"/>
        <v>0.21</v>
      </c>
      <c r="I18" s="46">
        <f t="shared" si="8"/>
        <v>15.45</v>
      </c>
      <c r="J18" s="46">
        <f t="shared" si="1"/>
        <v>1.53</v>
      </c>
      <c r="K18" s="46">
        <f t="shared" si="2"/>
        <v>3.94</v>
      </c>
      <c r="L18" s="4">
        <f>ROUND(B18*$G$35,2)</f>
        <v>54.36</v>
      </c>
      <c r="M18" s="46">
        <f t="shared" si="3"/>
        <v>5.08</v>
      </c>
      <c r="N18" s="46">
        <f t="shared" si="4"/>
        <v>170.67</v>
      </c>
      <c r="P18" s="49">
        <f t="shared" si="10"/>
        <v>1.6674386400000001</v>
      </c>
      <c r="T18" s="48"/>
    </row>
    <row r="19" spans="1:20" x14ac:dyDescent="0.3">
      <c r="A19" s="37">
        <v>45566</v>
      </c>
      <c r="B19" s="48">
        <v>824</v>
      </c>
      <c r="C19" s="3"/>
      <c r="D19" s="4">
        <f t="shared" si="0"/>
        <v>14</v>
      </c>
      <c r="E19" s="4">
        <f>ROUND(IF(B19&lt;650,B19*$D$35,650*$D$35),2)</f>
        <v>37.6</v>
      </c>
      <c r="F19" s="4">
        <f>ROUND(IF(B19&lt;651,0,IF(B19&lt;1000,(B19-650)*$D$36,350*$D$36)),2)</f>
        <v>10.07</v>
      </c>
      <c r="G19" s="4">
        <f>ROUND(IF(B19&lt;1001,0,(B19-1000)*$D$37),2)</f>
        <v>0</v>
      </c>
      <c r="I19" s="46">
        <f t="shared" si="8"/>
        <v>10.55</v>
      </c>
      <c r="J19" s="46">
        <f t="shared" si="1"/>
        <v>1.04</v>
      </c>
      <c r="K19" s="46">
        <f t="shared" si="2"/>
        <v>2.69</v>
      </c>
      <c r="L19" s="4">
        <f>ROUND(B19*$G$34,2)</f>
        <v>40.32</v>
      </c>
      <c r="M19" s="46">
        <f t="shared" si="3"/>
        <v>3.57</v>
      </c>
      <c r="N19" s="46">
        <f t="shared" si="4"/>
        <v>119.84</v>
      </c>
      <c r="P19" s="49">
        <f t="shared" si="10"/>
        <v>1.23677568</v>
      </c>
      <c r="T19" s="48"/>
    </row>
    <row r="20" spans="1:20" x14ac:dyDescent="0.3">
      <c r="A20" s="37">
        <v>45597</v>
      </c>
      <c r="B20" s="48">
        <v>812</v>
      </c>
      <c r="C20" s="3"/>
      <c r="D20" s="4">
        <f t="shared" si="0"/>
        <v>14</v>
      </c>
      <c r="E20" s="4">
        <f t="shared" ref="E20:E26" si="18">ROUND(IF(B20&lt;650,B20*$D$35,650*$D$35),2)</f>
        <v>37.6</v>
      </c>
      <c r="F20" s="4">
        <f t="shared" ref="F20:F26" si="19">ROUND(IF(B20&lt;651,0,IF(B20&lt;1000,(B20-650)*$D$36,350*$D$36)),2)</f>
        <v>9.3699999999999992</v>
      </c>
      <c r="G20" s="4">
        <f t="shared" ref="G20:G26" si="20">ROUND(IF(B20&lt;1001,0,(B20-1000)*$D$37),2)</f>
        <v>0</v>
      </c>
      <c r="I20" s="46">
        <f t="shared" si="8"/>
        <v>10.43</v>
      </c>
      <c r="J20" s="46">
        <f t="shared" si="1"/>
        <v>1.03</v>
      </c>
      <c r="K20" s="46">
        <f t="shared" si="2"/>
        <v>2.66</v>
      </c>
      <c r="L20" s="4">
        <f t="shared" ref="L20:L26" si="21">ROUND(B20*$G$34,2)</f>
        <v>39.729999999999997</v>
      </c>
      <c r="M20" s="46">
        <f t="shared" si="3"/>
        <v>3.52</v>
      </c>
      <c r="N20" s="46">
        <f t="shared" si="4"/>
        <v>118.33999999999999</v>
      </c>
      <c r="P20" s="49">
        <f t="shared" si="10"/>
        <v>1.2186780199999998</v>
      </c>
      <c r="T20" s="48"/>
    </row>
    <row r="21" spans="1:20" x14ac:dyDescent="0.3">
      <c r="A21" s="37">
        <v>45627</v>
      </c>
      <c r="B21" s="48">
        <v>1054</v>
      </c>
      <c r="C21" s="3"/>
      <c r="D21" s="4">
        <f t="shared" si="0"/>
        <v>14</v>
      </c>
      <c r="E21" s="4">
        <f t="shared" si="18"/>
        <v>37.6</v>
      </c>
      <c r="F21" s="4">
        <f t="shared" si="19"/>
        <v>20.25</v>
      </c>
      <c r="G21" s="4">
        <f t="shared" si="20"/>
        <v>3.12</v>
      </c>
      <c r="I21" s="46">
        <f t="shared" si="8"/>
        <v>12.83</v>
      </c>
      <c r="J21" s="46">
        <f t="shared" si="1"/>
        <v>1.27</v>
      </c>
      <c r="K21" s="46">
        <f t="shared" si="2"/>
        <v>3.27</v>
      </c>
      <c r="L21" s="4">
        <f t="shared" si="21"/>
        <v>51.57</v>
      </c>
      <c r="M21" s="46">
        <f t="shared" si="3"/>
        <v>4.41</v>
      </c>
      <c r="N21" s="46">
        <f t="shared" si="4"/>
        <v>148.32</v>
      </c>
      <c r="P21" s="49">
        <f t="shared" si="10"/>
        <v>1.58185818</v>
      </c>
      <c r="T21" s="48"/>
    </row>
    <row r="22" spans="1:20" x14ac:dyDescent="0.3">
      <c r="A22" s="37">
        <v>45658</v>
      </c>
      <c r="B22" s="48">
        <v>1098</v>
      </c>
      <c r="C22" s="3"/>
      <c r="D22" s="4">
        <f t="shared" si="0"/>
        <v>14</v>
      </c>
      <c r="E22" s="4">
        <f t="shared" si="18"/>
        <v>37.6</v>
      </c>
      <c r="F22" s="4">
        <f t="shared" si="19"/>
        <v>20.25</v>
      </c>
      <c r="G22" s="4">
        <f t="shared" si="20"/>
        <v>5.67</v>
      </c>
      <c r="I22" s="46">
        <f t="shared" si="8"/>
        <v>13.26</v>
      </c>
      <c r="J22" s="46">
        <f t="shared" si="1"/>
        <v>1.31</v>
      </c>
      <c r="K22" s="46">
        <f t="shared" si="2"/>
        <v>3.39</v>
      </c>
      <c r="L22" s="4">
        <f t="shared" si="21"/>
        <v>53.73</v>
      </c>
      <c r="M22" s="46">
        <f t="shared" si="3"/>
        <v>4.58</v>
      </c>
      <c r="N22" s="46">
        <f t="shared" si="4"/>
        <v>153.79000000000002</v>
      </c>
      <c r="P22" s="49">
        <f t="shared" si="10"/>
        <v>1.64811402</v>
      </c>
      <c r="T22" s="48"/>
    </row>
    <row r="23" spans="1:20" x14ac:dyDescent="0.3">
      <c r="A23" s="37">
        <v>45689</v>
      </c>
      <c r="B23" s="48">
        <v>904</v>
      </c>
      <c r="C23" s="3"/>
      <c r="D23" s="4">
        <f t="shared" si="0"/>
        <v>14</v>
      </c>
      <c r="E23" s="4">
        <f t="shared" si="18"/>
        <v>37.6</v>
      </c>
      <c r="F23" s="4">
        <f t="shared" si="19"/>
        <v>14.69</v>
      </c>
      <c r="G23" s="4">
        <f t="shared" si="20"/>
        <v>0</v>
      </c>
      <c r="I23" s="46">
        <f t="shared" si="8"/>
        <v>11.34</v>
      </c>
      <c r="J23" s="46">
        <f t="shared" si="1"/>
        <v>1.1200000000000001</v>
      </c>
      <c r="K23" s="46">
        <f t="shared" si="2"/>
        <v>2.9</v>
      </c>
      <c r="L23" s="4">
        <f t="shared" si="21"/>
        <v>44.23</v>
      </c>
      <c r="M23" s="46">
        <f t="shared" si="3"/>
        <v>3.86</v>
      </c>
      <c r="N23" s="46">
        <f t="shared" si="4"/>
        <v>129.74000000000004</v>
      </c>
      <c r="P23" s="49">
        <f t="shared" si="10"/>
        <v>1.3567110199999999</v>
      </c>
      <c r="T23" s="48"/>
    </row>
    <row r="24" spans="1:20" x14ac:dyDescent="0.3">
      <c r="A24" s="37">
        <v>45717</v>
      </c>
      <c r="B24" s="48">
        <v>849</v>
      </c>
      <c r="C24" s="3"/>
      <c r="D24" s="4">
        <f t="shared" si="0"/>
        <v>14</v>
      </c>
      <c r="E24" s="4">
        <f t="shared" si="18"/>
        <v>37.6</v>
      </c>
      <c r="F24" s="4">
        <f t="shared" si="19"/>
        <v>11.51</v>
      </c>
      <c r="G24" s="4">
        <f t="shared" si="20"/>
        <v>0</v>
      </c>
      <c r="I24" s="46">
        <f t="shared" si="8"/>
        <v>10.8</v>
      </c>
      <c r="J24" s="46">
        <f t="shared" si="1"/>
        <v>1.07</v>
      </c>
      <c r="K24" s="46">
        <f t="shared" si="2"/>
        <v>2.76</v>
      </c>
      <c r="L24" s="4">
        <f t="shared" si="21"/>
        <v>41.54</v>
      </c>
      <c r="M24" s="46">
        <f t="shared" si="3"/>
        <v>3.66</v>
      </c>
      <c r="N24" s="46">
        <f t="shared" si="4"/>
        <v>122.94</v>
      </c>
      <c r="P24" s="49">
        <f t="shared" si="10"/>
        <v>1.27419796</v>
      </c>
      <c r="T24" s="48"/>
    </row>
    <row r="25" spans="1:20" x14ac:dyDescent="0.3">
      <c r="A25" s="37">
        <v>45748</v>
      </c>
      <c r="B25" s="48">
        <v>744</v>
      </c>
      <c r="C25" s="3"/>
      <c r="D25" s="4">
        <f t="shared" si="0"/>
        <v>14</v>
      </c>
      <c r="E25" s="4">
        <f t="shared" si="18"/>
        <v>37.6</v>
      </c>
      <c r="F25" s="4">
        <f t="shared" si="19"/>
        <v>5.44</v>
      </c>
      <c r="G25" s="4">
        <f t="shared" si="20"/>
        <v>0</v>
      </c>
      <c r="I25" s="46">
        <f t="shared" si="8"/>
        <v>9.76</v>
      </c>
      <c r="J25" s="46">
        <f t="shared" si="1"/>
        <v>0.97</v>
      </c>
      <c r="K25" s="46">
        <f t="shared" si="2"/>
        <v>2.4900000000000002</v>
      </c>
      <c r="L25" s="4">
        <f t="shared" si="21"/>
        <v>36.4</v>
      </c>
      <c r="M25" s="46">
        <f t="shared" si="3"/>
        <v>3.27</v>
      </c>
      <c r="N25" s="46">
        <f t="shared" si="4"/>
        <v>109.92999999999999</v>
      </c>
      <c r="P25" s="49">
        <f t="shared" si="10"/>
        <v>1.1165335999999999</v>
      </c>
      <c r="T25" s="48"/>
    </row>
    <row r="26" spans="1:20" x14ac:dyDescent="0.3">
      <c r="A26" s="37">
        <v>45778</v>
      </c>
      <c r="B26" s="48">
        <v>911</v>
      </c>
      <c r="C26" s="3"/>
      <c r="D26" s="4">
        <f t="shared" si="0"/>
        <v>14</v>
      </c>
      <c r="E26" s="4">
        <f t="shared" si="18"/>
        <v>37.6</v>
      </c>
      <c r="F26" s="4">
        <f t="shared" si="19"/>
        <v>15.1</v>
      </c>
      <c r="G26" s="4">
        <f t="shared" si="20"/>
        <v>0</v>
      </c>
      <c r="I26" s="46">
        <f t="shared" si="8"/>
        <v>11.41</v>
      </c>
      <c r="J26" s="46">
        <f t="shared" si="1"/>
        <v>1.1299999999999999</v>
      </c>
      <c r="K26" s="46">
        <f t="shared" si="2"/>
        <v>2.91</v>
      </c>
      <c r="L26" s="4">
        <f t="shared" si="21"/>
        <v>44.58</v>
      </c>
      <c r="M26" s="46">
        <f t="shared" si="3"/>
        <v>3.89</v>
      </c>
      <c r="N26" s="46">
        <f>SUM(D26:M26)</f>
        <v>130.61999999999998</v>
      </c>
      <c r="P26" s="49">
        <f t="shared" si="10"/>
        <v>1.3674469199999999</v>
      </c>
      <c r="T26" s="48"/>
    </row>
    <row r="27" spans="1:20" x14ac:dyDescent="0.3">
      <c r="B27" s="48"/>
      <c r="C27" s="3"/>
      <c r="D27" s="4"/>
      <c r="E27" s="4"/>
      <c r="F27" s="4"/>
      <c r="G27" s="4"/>
      <c r="I27" s="46"/>
      <c r="J27" s="46"/>
      <c r="K27" s="46"/>
      <c r="L27" s="4"/>
      <c r="M27" s="46"/>
      <c r="N27" s="46"/>
      <c r="P27" s="49"/>
    </row>
    <row r="28" spans="1:20" x14ac:dyDescent="0.3">
      <c r="B28" s="48"/>
      <c r="C28" s="3"/>
      <c r="D28" s="4"/>
      <c r="E28" s="4"/>
      <c r="F28" s="4"/>
      <c r="G28" s="4"/>
      <c r="I28" s="46"/>
      <c r="J28" s="46"/>
      <c r="K28" s="46"/>
      <c r="L28" s="4"/>
      <c r="M28" s="46"/>
      <c r="N28" s="46"/>
      <c r="P28" s="49"/>
    </row>
    <row r="29" spans="1:20" x14ac:dyDescent="0.3">
      <c r="A29" s="1" t="s">
        <v>27</v>
      </c>
      <c r="B29" s="48">
        <f>SUM(B3:B26)</f>
        <v>24000</v>
      </c>
      <c r="F29" s="1" t="s">
        <v>28</v>
      </c>
      <c r="G29" s="46">
        <f>SUM(D3:G26)</f>
        <v>1948.1999999999998</v>
      </c>
      <c r="I29" s="4">
        <f t="shared" ref="I29:N29" si="22">SUM(I3:I26)</f>
        <v>333.32</v>
      </c>
      <c r="J29" s="4">
        <f t="shared" si="22"/>
        <v>33</v>
      </c>
      <c r="K29" s="4">
        <f t="shared" si="22"/>
        <v>85.06</v>
      </c>
      <c r="L29" s="4">
        <f t="shared" si="22"/>
        <v>1225.42</v>
      </c>
      <c r="M29" s="4">
        <f t="shared" si="22"/>
        <v>111.17999999999996</v>
      </c>
      <c r="N29" s="4">
        <f t="shared" si="22"/>
        <v>3736.1800000000003</v>
      </c>
      <c r="P29" s="4">
        <f>SUM(P3:P26)</f>
        <v>37.588533079999998</v>
      </c>
    </row>
    <row r="30" spans="1:20" x14ac:dyDescent="0.3">
      <c r="A30" s="1" t="s">
        <v>29</v>
      </c>
      <c r="B30" s="48">
        <f>SUM(B3:B14)</f>
        <v>12000</v>
      </c>
      <c r="G30" s="46">
        <f>SUM(D3:G14)</f>
        <v>974.10000000000025</v>
      </c>
      <c r="I30" s="4">
        <f t="shared" ref="I30:M30" si="23">SUM(I3:I14)</f>
        <v>166.66</v>
      </c>
      <c r="J30" s="4">
        <f t="shared" si="23"/>
        <v>16.500000000000004</v>
      </c>
      <c r="K30" s="4">
        <f t="shared" si="23"/>
        <v>42.53</v>
      </c>
      <c r="L30" s="4">
        <f t="shared" si="23"/>
        <v>612.71</v>
      </c>
      <c r="M30" s="4">
        <f t="shared" si="23"/>
        <v>55.589999999999996</v>
      </c>
      <c r="N30" s="4">
        <f>SUM(N3:N14)</f>
        <v>1868.09</v>
      </c>
      <c r="P30" s="4">
        <f>SUM(P3:P14)</f>
        <v>18.794266539999999</v>
      </c>
    </row>
    <row r="31" spans="1:20" x14ac:dyDescent="0.3">
      <c r="B31" s="48"/>
      <c r="G31" s="46"/>
      <c r="I31" s="4"/>
      <c r="J31" s="4"/>
      <c r="K31" s="4"/>
      <c r="L31" s="4"/>
      <c r="M31" s="4"/>
      <c r="N31" s="4"/>
      <c r="P31" s="4"/>
    </row>
    <row r="32" spans="1:20" x14ac:dyDescent="0.3">
      <c r="A32" s="42" t="s">
        <v>30</v>
      </c>
      <c r="I32" s="22"/>
      <c r="J32" s="23"/>
      <c r="L32" s="24"/>
      <c r="M32" s="24"/>
      <c r="Q32" s="1" t="s">
        <v>31</v>
      </c>
    </row>
    <row r="33" spans="1:17" x14ac:dyDescent="0.3">
      <c r="A33" s="5" t="s">
        <v>32</v>
      </c>
      <c r="B33" s="6"/>
      <c r="C33" s="6"/>
      <c r="D33" s="6"/>
      <c r="E33" s="6"/>
      <c r="F33" s="6"/>
      <c r="G33" s="7"/>
      <c r="L33" s="24"/>
      <c r="M33" s="24"/>
    </row>
    <row r="34" spans="1:17" x14ac:dyDescent="0.3">
      <c r="A34" s="52" t="s">
        <v>33</v>
      </c>
      <c r="B34" s="53"/>
      <c r="C34" s="8"/>
      <c r="D34" s="9">
        <v>14</v>
      </c>
      <c r="F34" s="15" t="s">
        <v>34</v>
      </c>
      <c r="G34" s="38">
        <v>4.8931000000000002E-2</v>
      </c>
      <c r="H34" s="22"/>
      <c r="I34" s="22"/>
      <c r="J34" s="22"/>
      <c r="K34" s="22"/>
      <c r="L34" s="24"/>
      <c r="M34" s="24"/>
      <c r="N34" s="24"/>
    </row>
    <row r="35" spans="1:17" x14ac:dyDescent="0.3">
      <c r="A35" s="54" t="s">
        <v>35</v>
      </c>
      <c r="B35" s="55"/>
      <c r="C35" s="8"/>
      <c r="D35" s="11">
        <v>5.7845000000000001E-2</v>
      </c>
      <c r="F35" s="12" t="s">
        <v>36</v>
      </c>
      <c r="G35" s="13">
        <v>5.4248999999999999E-2</v>
      </c>
      <c r="H35" s="22"/>
      <c r="I35" s="22"/>
      <c r="J35" s="22"/>
      <c r="K35" s="22"/>
      <c r="L35" s="24"/>
      <c r="M35" s="24"/>
      <c r="N35" s="24"/>
    </row>
    <row r="36" spans="1:17" x14ac:dyDescent="0.3">
      <c r="A36" s="56" t="s">
        <v>37</v>
      </c>
      <c r="B36" s="57"/>
      <c r="D36" s="14">
        <v>5.7845000000000001E-2</v>
      </c>
      <c r="F36" s="18" t="s">
        <v>38</v>
      </c>
      <c r="G36" s="19">
        <v>0.17108699999999999</v>
      </c>
      <c r="H36" s="22"/>
      <c r="I36" s="22"/>
      <c r="J36" s="22"/>
      <c r="K36" s="22"/>
      <c r="L36" s="24"/>
      <c r="M36" s="24"/>
      <c r="N36" s="24"/>
    </row>
    <row r="37" spans="1:17" x14ac:dyDescent="0.3">
      <c r="A37" s="58" t="s">
        <v>39</v>
      </c>
      <c r="B37" s="59"/>
      <c r="C37" s="16"/>
      <c r="D37" s="17">
        <v>5.7845000000000001E-2</v>
      </c>
      <c r="F37" s="10" t="s">
        <v>40</v>
      </c>
      <c r="G37" s="39">
        <v>3.0674E-2</v>
      </c>
      <c r="H37" s="22"/>
      <c r="I37" s="22"/>
      <c r="J37" s="22"/>
      <c r="K37" s="22"/>
      <c r="N37" s="24"/>
    </row>
    <row r="38" spans="1:17" x14ac:dyDescent="0.3">
      <c r="A38" s="54" t="s">
        <v>41</v>
      </c>
      <c r="B38" s="55"/>
      <c r="D38" s="14">
        <v>6.1804999999999999E-2</v>
      </c>
      <c r="F38" s="12" t="s">
        <v>42</v>
      </c>
      <c r="G38" s="40">
        <v>1.1839000000000001E-2</v>
      </c>
      <c r="H38" s="22"/>
      <c r="I38" s="22"/>
      <c r="J38" s="22"/>
      <c r="K38" s="22"/>
      <c r="N38" s="24"/>
    </row>
    <row r="39" spans="1:17" x14ac:dyDescent="0.3">
      <c r="A39" s="56" t="s">
        <v>43</v>
      </c>
      <c r="B39" s="57"/>
      <c r="D39" s="14">
        <v>0.102654</v>
      </c>
      <c r="F39" s="10" t="s">
        <v>21</v>
      </c>
      <c r="G39" s="41">
        <v>1.6941999999999999E-2</v>
      </c>
      <c r="H39" s="22"/>
      <c r="I39" s="22"/>
      <c r="J39" s="22"/>
      <c r="K39" s="22"/>
      <c r="N39" s="24"/>
    </row>
    <row r="40" spans="1:17" x14ac:dyDescent="0.3">
      <c r="A40" s="58" t="s">
        <v>44</v>
      </c>
      <c r="B40" s="59"/>
      <c r="C40" s="16"/>
      <c r="D40" s="17">
        <v>0.10624699999999999</v>
      </c>
      <c r="E40" s="16"/>
      <c r="F40" s="12" t="s">
        <v>45</v>
      </c>
      <c r="G40" s="20">
        <v>4.3672999999999997E-2</v>
      </c>
      <c r="H40" s="22"/>
      <c r="I40" s="22"/>
      <c r="J40" s="22"/>
      <c r="K40" s="22"/>
      <c r="N40" s="24"/>
    </row>
    <row r="41" spans="1:17" ht="18" x14ac:dyDescent="0.35">
      <c r="A41" s="45"/>
      <c r="L41" s="24"/>
      <c r="M41" s="24"/>
      <c r="Q41" s="1" t="s">
        <v>31</v>
      </c>
    </row>
    <row r="42" spans="1:17" x14ac:dyDescent="0.3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4"/>
      <c r="M42" s="24"/>
      <c r="N42" s="24"/>
    </row>
    <row r="43" spans="1:17" x14ac:dyDescent="0.3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4"/>
      <c r="M43" s="24"/>
      <c r="N43" s="24"/>
    </row>
    <row r="44" spans="1:17" x14ac:dyDescent="0.3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4"/>
      <c r="M44" s="24"/>
      <c r="N44" s="24"/>
    </row>
    <row r="45" spans="1:17" x14ac:dyDescent="0.3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N45" s="24"/>
    </row>
    <row r="46" spans="1:17" x14ac:dyDescent="0.3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N46" s="24"/>
    </row>
    <row r="47" spans="1:17" x14ac:dyDescent="0.3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N47" s="24"/>
    </row>
    <row r="48" spans="1:17" x14ac:dyDescent="0.3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3"/>
      <c r="N48" s="24"/>
    </row>
    <row r="49" spans="1:17" x14ac:dyDescent="0.3">
      <c r="A49" s="24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</row>
    <row r="50" spans="1:17" x14ac:dyDescent="0.3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Q50" s="1" t="s">
        <v>31</v>
      </c>
    </row>
    <row r="51" spans="1:17" ht="15.6" x14ac:dyDescent="0.45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50"/>
      <c r="M51" s="50"/>
    </row>
    <row r="52" spans="1:17" x14ac:dyDescent="0.3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</row>
    <row r="53" spans="1:17" x14ac:dyDescent="0.3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46"/>
      <c r="M53" s="46"/>
    </row>
    <row r="54" spans="1:17" x14ac:dyDescent="0.3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</row>
    <row r="55" spans="1:17" x14ac:dyDescent="0.3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</row>
    <row r="56" spans="1:17" x14ac:dyDescent="0.3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</row>
    <row r="57" spans="1:17" x14ac:dyDescent="0.3">
      <c r="A57" s="24"/>
      <c r="B57" s="24"/>
      <c r="C57" s="24"/>
      <c r="D57" s="24"/>
      <c r="E57" s="24"/>
      <c r="F57" s="24"/>
      <c r="G57" s="24"/>
      <c r="H57" s="24"/>
      <c r="I57" s="24"/>
      <c r="J57" s="24"/>
      <c r="K57" s="24"/>
    </row>
    <row r="58" spans="1:17" x14ac:dyDescent="0.3">
      <c r="A58" s="24"/>
      <c r="B58" s="24"/>
      <c r="C58" s="24"/>
      <c r="D58" s="24"/>
      <c r="E58" s="24"/>
      <c r="F58" s="24"/>
      <c r="G58" s="24"/>
      <c r="H58" s="24"/>
      <c r="I58" s="24"/>
      <c r="J58" s="24"/>
      <c r="K58" s="24"/>
    </row>
    <row r="59" spans="1:17" x14ac:dyDescent="0.3">
      <c r="A59" s="24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"/>
      <c r="M59" s="2"/>
      <c r="N59" s="2"/>
    </row>
    <row r="60" spans="1:17" x14ac:dyDescent="0.3">
      <c r="A60" s="24"/>
      <c r="B60" s="24"/>
      <c r="C60" s="24"/>
      <c r="D60" s="24"/>
      <c r="E60" s="24"/>
      <c r="F60" s="24"/>
      <c r="G60" s="24"/>
      <c r="H60" s="24"/>
      <c r="I60" s="24"/>
      <c r="J60" s="24"/>
      <c r="K60" s="24"/>
      <c r="N60" s="46"/>
    </row>
    <row r="61" spans="1:17" x14ac:dyDescent="0.3">
      <c r="A61" s="24"/>
      <c r="B61" s="24"/>
      <c r="C61" s="24"/>
      <c r="D61" s="24"/>
      <c r="E61" s="24"/>
      <c r="F61" s="24"/>
      <c r="G61" s="24"/>
      <c r="H61" s="24"/>
      <c r="I61" s="24"/>
      <c r="J61" s="24"/>
      <c r="K61" s="24"/>
      <c r="N61" s="46"/>
    </row>
    <row r="62" spans="1:17" x14ac:dyDescent="0.3">
      <c r="A62" s="24"/>
      <c r="B62" s="24"/>
      <c r="C62" s="24"/>
      <c r="D62" s="24"/>
      <c r="E62" s="24"/>
      <c r="F62" s="24"/>
      <c r="G62" s="24"/>
      <c r="H62" s="24"/>
      <c r="I62" s="24"/>
      <c r="J62" s="24"/>
      <c r="K62" s="24"/>
      <c r="N62" s="46"/>
    </row>
    <row r="63" spans="1:17" x14ac:dyDescent="0.3">
      <c r="A63" s="24"/>
      <c r="B63" s="24"/>
      <c r="C63" s="24"/>
      <c r="D63" s="24"/>
      <c r="E63" s="24"/>
      <c r="F63" s="24"/>
      <c r="G63" s="24"/>
      <c r="H63" s="24"/>
      <c r="I63" s="24"/>
      <c r="J63" s="24"/>
      <c r="K63" s="24"/>
      <c r="N63" s="46"/>
    </row>
    <row r="64" spans="1:17" x14ac:dyDescent="0.3">
      <c r="A64" s="24"/>
      <c r="B64" s="24"/>
      <c r="C64" s="24"/>
      <c r="D64" s="24"/>
      <c r="E64" s="24"/>
      <c r="F64" s="24"/>
      <c r="G64" s="24"/>
      <c r="H64" s="24"/>
      <c r="I64" s="24"/>
      <c r="J64" s="24"/>
      <c r="K64" s="24"/>
      <c r="N64" s="46"/>
    </row>
    <row r="65" spans="2:14" x14ac:dyDescent="0.3">
      <c r="B65" s="48"/>
      <c r="D65" s="4"/>
      <c r="E65" s="4"/>
      <c r="F65" s="4"/>
      <c r="G65" s="4"/>
      <c r="I65" s="46"/>
      <c r="J65" s="4"/>
      <c r="K65" s="4"/>
      <c r="N65" s="46"/>
    </row>
    <row r="66" spans="2:14" x14ac:dyDescent="0.3">
      <c r="B66" s="48"/>
      <c r="D66" s="4"/>
      <c r="E66" s="4"/>
      <c r="F66" s="4"/>
      <c r="G66" s="4"/>
      <c r="I66" s="46"/>
      <c r="J66" s="4"/>
      <c r="K66" s="4"/>
      <c r="N66" s="46"/>
    </row>
    <row r="67" spans="2:14" x14ac:dyDescent="0.3">
      <c r="B67" s="48"/>
      <c r="D67" s="4"/>
      <c r="E67" s="4"/>
      <c r="F67" s="4"/>
      <c r="G67" s="4"/>
      <c r="I67" s="46"/>
      <c r="J67" s="4"/>
      <c r="K67" s="4"/>
      <c r="N67" s="46"/>
    </row>
    <row r="68" spans="2:14" x14ac:dyDescent="0.3">
      <c r="B68" s="48"/>
      <c r="D68" s="4"/>
      <c r="E68" s="4"/>
      <c r="F68" s="4"/>
      <c r="G68" s="4"/>
      <c r="I68" s="46"/>
      <c r="J68" s="4"/>
      <c r="K68" s="4"/>
      <c r="N68" s="46"/>
    </row>
    <row r="69" spans="2:14" x14ac:dyDescent="0.3">
      <c r="B69" s="48"/>
      <c r="D69" s="4"/>
      <c r="E69" s="4"/>
      <c r="F69" s="4"/>
      <c r="G69" s="4"/>
      <c r="I69" s="46"/>
      <c r="J69" s="4"/>
      <c r="K69" s="4"/>
      <c r="N69" s="46"/>
    </row>
    <row r="70" spans="2:14" x14ac:dyDescent="0.3">
      <c r="B70" s="48"/>
      <c r="D70" s="4"/>
      <c r="E70" s="4"/>
      <c r="F70" s="4"/>
      <c r="G70" s="4"/>
      <c r="I70" s="46"/>
      <c r="J70" s="4"/>
      <c r="K70" s="4"/>
      <c r="N70" s="46"/>
    </row>
    <row r="71" spans="2:14" x14ac:dyDescent="0.3">
      <c r="B71" s="48"/>
      <c r="D71" s="4"/>
      <c r="E71" s="4"/>
      <c r="F71" s="4"/>
      <c r="G71" s="4"/>
      <c r="I71" s="46"/>
      <c r="J71" s="4"/>
      <c r="K71" s="4"/>
      <c r="N71" s="46"/>
    </row>
    <row r="72" spans="2:14" x14ac:dyDescent="0.3">
      <c r="F72" s="4"/>
      <c r="G72" s="4"/>
    </row>
    <row r="73" spans="2:14" x14ac:dyDescent="0.3">
      <c r="F73" s="4"/>
      <c r="G73" s="4"/>
    </row>
  </sheetData>
  <mergeCells count="7">
    <mergeCell ref="A34:B34"/>
    <mergeCell ref="A35:B35"/>
    <mergeCell ref="A39:B39"/>
    <mergeCell ref="A40:B40"/>
    <mergeCell ref="A36:B36"/>
    <mergeCell ref="A37:B37"/>
    <mergeCell ref="A38:B38"/>
  </mergeCells>
  <pageMargins left="0.75" right="0.75" top="1.25" bottom="1" header="0.8" footer="0.8"/>
  <pageSetup scale="70" orientation="landscape" r:id="rId1"/>
  <headerFooter alignWithMargins="0">
    <oddHeader>&amp;R&amp;"Arial,Bold"&amp;14MFRP-1.1
Docket No. 44902</oddHeader>
    <oddFooter>&amp;R&amp;"Arial,Bold"&amp;12Page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3"/>
    <pageSetUpPr fitToPage="1"/>
  </sheetPr>
  <dimension ref="A1:T66"/>
  <sheetViews>
    <sheetView zoomScaleNormal="100" zoomScaleSheetLayoutView="75" workbookViewId="0">
      <selection activeCell="C3" sqref="C3:C26"/>
    </sheetView>
  </sheetViews>
  <sheetFormatPr defaultColWidth="9.109375" defaultRowHeight="13.8" x14ac:dyDescent="0.3"/>
  <cols>
    <col min="1" max="1" width="14.88671875" style="1" customWidth="1"/>
    <col min="2" max="2" width="9.109375" style="1" customWidth="1"/>
    <col min="3" max="3" width="9.88671875" style="1" customWidth="1"/>
    <col min="4" max="4" width="2.6640625" style="1" customWidth="1"/>
    <col min="5" max="5" width="12.6640625" style="1" bestFit="1" customWidth="1"/>
    <col min="6" max="6" width="9" style="1" bestFit="1" customWidth="1"/>
    <col min="7" max="7" width="15.33203125" style="1" bestFit="1" customWidth="1"/>
    <col min="8" max="8" width="12" style="1" bestFit="1" customWidth="1"/>
    <col min="9" max="9" width="2" style="1" customWidth="1"/>
    <col min="10" max="10" width="21" style="1" bestFit="1" customWidth="1"/>
    <col min="11" max="11" width="16.33203125" style="1" bestFit="1" customWidth="1"/>
    <col min="12" max="12" width="9" style="1" bestFit="1" customWidth="1"/>
    <col min="13" max="13" width="10.33203125" style="1" customWidth="1"/>
    <col min="14" max="14" width="12.33203125" style="1" customWidth="1"/>
    <col min="15" max="15" width="18" style="1" bestFit="1" customWidth="1"/>
    <col min="16" max="16" width="2.6640625" style="1" customWidth="1"/>
    <col min="17" max="17" width="9.6640625" style="1" bestFit="1" customWidth="1"/>
    <col min="18" max="19" width="9.109375" style="1"/>
    <col min="20" max="20" width="14.33203125" style="1" customWidth="1"/>
    <col min="21" max="16384" width="9.109375" style="1"/>
  </cols>
  <sheetData>
    <row r="1" spans="1:20" ht="18" x14ac:dyDescent="0.35">
      <c r="A1" s="45" t="s">
        <v>46</v>
      </c>
      <c r="J1" s="46"/>
      <c r="K1" s="46"/>
      <c r="M1" s="46"/>
      <c r="O1" s="46"/>
      <c r="R1" s="46"/>
    </row>
    <row r="2" spans="1:20" s="2" customFormat="1" ht="42" customHeight="1" x14ac:dyDescent="0.3">
      <c r="A2" s="2" t="s">
        <v>14</v>
      </c>
      <c r="B2" s="2" t="s">
        <v>15</v>
      </c>
      <c r="D2" s="2" t="s">
        <v>16</v>
      </c>
      <c r="E2" s="2" t="s">
        <v>17</v>
      </c>
      <c r="F2" s="2" t="s">
        <v>18</v>
      </c>
      <c r="G2" s="2" t="s">
        <v>19</v>
      </c>
      <c r="I2" s="2" t="s">
        <v>20</v>
      </c>
      <c r="J2" s="2" t="s">
        <v>21</v>
      </c>
      <c r="K2" s="2" t="s">
        <v>22</v>
      </c>
      <c r="L2" s="2" t="s">
        <v>23</v>
      </c>
      <c r="M2" s="2" t="s">
        <v>24</v>
      </c>
      <c r="N2" s="2" t="s">
        <v>25</v>
      </c>
      <c r="P2" s="47" t="s">
        <v>26</v>
      </c>
    </row>
    <row r="3" spans="1:20" x14ac:dyDescent="0.3">
      <c r="A3" s="37">
        <f>'[2]Proj - Inside'!A3</f>
        <v>45078</v>
      </c>
      <c r="B3" s="48">
        <v>1142</v>
      </c>
      <c r="C3" s="3"/>
      <c r="D3" s="4">
        <f t="shared" ref="D3:D26" si="0">$D$34</f>
        <v>14</v>
      </c>
      <c r="E3" s="4">
        <f>ROUND(IF(B3&lt;650,B3*$D$38,650*$D$38),2)</f>
        <v>40.17</v>
      </c>
      <c r="F3" s="4">
        <f>ROUND(IF(B3&lt;651,0,IF(B3&lt;1000,(B3-650)*$D$39,350*$D$39)),2)</f>
        <v>35.93</v>
      </c>
      <c r="G3" s="4">
        <f>ROUND(IF(B3&lt;1001,0,(B3-1000)*$D$40),2)</f>
        <v>15.09</v>
      </c>
      <c r="I3" s="46">
        <f t="shared" ref="I3:I26" si="1">ROUND(SUM(D3:G3)*$G$36,2)</f>
        <v>18</v>
      </c>
      <c r="J3" s="46">
        <f t="shared" ref="J3:J26" si="2">ROUND(SUM(D3:G3)*$G$39,2)</f>
        <v>1.78</v>
      </c>
      <c r="K3" s="46">
        <f t="shared" ref="K3:K26" si="3">ROUND(SUM(D3:G3)*$G$40,2)</f>
        <v>4.59</v>
      </c>
      <c r="L3" s="4">
        <f>ROUND(B3*$G$35,2)</f>
        <v>61.95</v>
      </c>
      <c r="M3" s="46">
        <f t="shared" ref="M3:M26" si="4">ROUND(SUM(D3:L3)*$G$38,2)</f>
        <v>2.27</v>
      </c>
      <c r="N3" s="46">
        <f t="shared" ref="N3:N25" si="5">SUM(D3:M3)</f>
        <v>193.78</v>
      </c>
      <c r="P3" s="49">
        <f t="shared" ref="P3:P26" si="6">L3*$G$38</f>
        <v>0.73342605000000005</v>
      </c>
      <c r="T3" s="48"/>
    </row>
    <row r="4" spans="1:20" x14ac:dyDescent="0.3">
      <c r="A4" s="37">
        <f>'[2]Proj - Inside'!A4</f>
        <v>45108</v>
      </c>
      <c r="B4" s="48">
        <v>1355</v>
      </c>
      <c r="C4" s="3"/>
      <c r="D4" s="4">
        <f t="shared" si="0"/>
        <v>14</v>
      </c>
      <c r="E4" s="4">
        <f t="shared" ref="E4:E6" si="7">ROUND(IF(B4&lt;650,B4*$D$38,650*$D$38),2)</f>
        <v>40.17</v>
      </c>
      <c r="F4" s="4">
        <f t="shared" ref="F4:F6" si="8">ROUND(IF(B4&lt;651,0,IF(B4&lt;1000,(B4-650)*$D$39,350*$D$39)),2)</f>
        <v>35.93</v>
      </c>
      <c r="G4" s="4">
        <f t="shared" ref="G4:G6" si="9">ROUND(IF(B4&lt;1001,0,(B4-1000)*$D$40),2)</f>
        <v>37.72</v>
      </c>
      <c r="I4" s="46">
        <f t="shared" si="1"/>
        <v>21.87</v>
      </c>
      <c r="J4" s="46">
        <f t="shared" si="2"/>
        <v>2.17</v>
      </c>
      <c r="K4" s="46">
        <f t="shared" si="3"/>
        <v>5.58</v>
      </c>
      <c r="L4" s="4">
        <f t="shared" ref="L4:L6" si="10">ROUND(B4*$G$35,2)</f>
        <v>73.510000000000005</v>
      </c>
      <c r="M4" s="46">
        <f t="shared" si="4"/>
        <v>2.73</v>
      </c>
      <c r="N4" s="46">
        <f t="shared" si="5"/>
        <v>233.67999999999998</v>
      </c>
      <c r="P4" s="49">
        <f t="shared" si="6"/>
        <v>0.87028489000000009</v>
      </c>
      <c r="T4" s="48"/>
    </row>
    <row r="5" spans="1:20" x14ac:dyDescent="0.3">
      <c r="A5" s="37">
        <f>'[2]Proj - Inside'!A5</f>
        <v>45139</v>
      </c>
      <c r="B5" s="48">
        <v>1305</v>
      </c>
      <c r="C5" s="3"/>
      <c r="D5" s="4">
        <f t="shared" si="0"/>
        <v>14</v>
      </c>
      <c r="E5" s="4">
        <f t="shared" si="7"/>
        <v>40.17</v>
      </c>
      <c r="F5" s="4">
        <f t="shared" si="8"/>
        <v>35.93</v>
      </c>
      <c r="G5" s="4">
        <f t="shared" si="9"/>
        <v>32.409999999999997</v>
      </c>
      <c r="I5" s="46">
        <f t="shared" si="1"/>
        <v>20.96</v>
      </c>
      <c r="J5" s="46">
        <f t="shared" si="2"/>
        <v>2.08</v>
      </c>
      <c r="K5" s="46">
        <f t="shared" si="3"/>
        <v>5.35</v>
      </c>
      <c r="L5" s="4">
        <f t="shared" si="10"/>
        <v>70.790000000000006</v>
      </c>
      <c r="M5" s="46">
        <f t="shared" si="4"/>
        <v>2.62</v>
      </c>
      <c r="N5" s="46">
        <f t="shared" si="5"/>
        <v>224.31</v>
      </c>
      <c r="P5" s="49">
        <f t="shared" si="6"/>
        <v>0.83808281000000007</v>
      </c>
      <c r="T5" s="48"/>
    </row>
    <row r="6" spans="1:20" x14ac:dyDescent="0.3">
      <c r="A6" s="37">
        <f>'[2]Proj - Inside'!A6</f>
        <v>45170</v>
      </c>
      <c r="B6" s="48">
        <v>1002</v>
      </c>
      <c r="C6" s="3"/>
      <c r="D6" s="4">
        <f t="shared" si="0"/>
        <v>14</v>
      </c>
      <c r="E6" s="4">
        <f t="shared" si="7"/>
        <v>40.17</v>
      </c>
      <c r="F6" s="4">
        <f t="shared" si="8"/>
        <v>35.93</v>
      </c>
      <c r="G6" s="4">
        <f t="shared" si="9"/>
        <v>0.21</v>
      </c>
      <c r="I6" s="46">
        <f t="shared" si="1"/>
        <v>15.45</v>
      </c>
      <c r="J6" s="46">
        <f t="shared" si="2"/>
        <v>1.53</v>
      </c>
      <c r="K6" s="46">
        <f t="shared" si="3"/>
        <v>3.94</v>
      </c>
      <c r="L6" s="4">
        <f t="shared" si="10"/>
        <v>54.36</v>
      </c>
      <c r="M6" s="46">
        <f t="shared" si="4"/>
        <v>1.96</v>
      </c>
      <c r="N6" s="46">
        <f t="shared" si="5"/>
        <v>167.54999999999998</v>
      </c>
      <c r="P6" s="49">
        <f t="shared" si="6"/>
        <v>0.64356804000000001</v>
      </c>
      <c r="T6" s="48"/>
    </row>
    <row r="7" spans="1:20" x14ac:dyDescent="0.3">
      <c r="A7" s="37">
        <f>'[2]Proj - Inside'!A7</f>
        <v>45200</v>
      </c>
      <c r="B7" s="48">
        <v>824</v>
      </c>
      <c r="C7" s="3"/>
      <c r="D7" s="4">
        <f t="shared" si="0"/>
        <v>14</v>
      </c>
      <c r="E7" s="4">
        <f t="shared" ref="E7:E14" si="11">ROUND(IF(B7&lt;650,B7*$D$35,650*$D$35),2)</f>
        <v>37.6</v>
      </c>
      <c r="F7" s="4">
        <f t="shared" ref="F7:F14" si="12">ROUND(IF(B7&lt;651,0,IF(B7&lt;1000,(B7-650)*$D$36,350*$D$36)),2)</f>
        <v>10.07</v>
      </c>
      <c r="G7" s="4">
        <f t="shared" ref="G7:G14" si="13">ROUND(IF(B7&lt;1001,0,(B7-1000)*$D$37),2)</f>
        <v>0</v>
      </c>
      <c r="I7" s="46">
        <f t="shared" si="1"/>
        <v>10.55</v>
      </c>
      <c r="J7" s="46">
        <f t="shared" si="2"/>
        <v>1.04</v>
      </c>
      <c r="K7" s="46">
        <f t="shared" si="3"/>
        <v>2.69</v>
      </c>
      <c r="L7" s="4">
        <f>ROUND(B7*$G$34,2)</f>
        <v>40.32</v>
      </c>
      <c r="M7" s="46">
        <f t="shared" si="4"/>
        <v>1.38</v>
      </c>
      <c r="N7" s="46">
        <f t="shared" si="5"/>
        <v>117.65</v>
      </c>
      <c r="P7" s="49">
        <f t="shared" si="6"/>
        <v>0.47734848000000002</v>
      </c>
      <c r="T7" s="48"/>
    </row>
    <row r="8" spans="1:20" x14ac:dyDescent="0.3">
      <c r="A8" s="37">
        <f>'[2]Proj - Inside'!A8</f>
        <v>45231</v>
      </c>
      <c r="B8" s="48">
        <v>812</v>
      </c>
      <c r="C8" s="3"/>
      <c r="D8" s="4">
        <f t="shared" si="0"/>
        <v>14</v>
      </c>
      <c r="E8" s="4">
        <f t="shared" si="11"/>
        <v>37.6</v>
      </c>
      <c r="F8" s="4">
        <f t="shared" si="12"/>
        <v>9.3699999999999992</v>
      </c>
      <c r="G8" s="4">
        <f t="shared" si="13"/>
        <v>0</v>
      </c>
      <c r="I8" s="46">
        <f t="shared" si="1"/>
        <v>10.43</v>
      </c>
      <c r="J8" s="46">
        <f t="shared" si="2"/>
        <v>1.03</v>
      </c>
      <c r="K8" s="46">
        <f t="shared" si="3"/>
        <v>2.66</v>
      </c>
      <c r="L8" s="4">
        <f t="shared" ref="L8:L14" si="14">ROUND(B8*$G$34,2)</f>
        <v>39.729999999999997</v>
      </c>
      <c r="M8" s="46">
        <f t="shared" si="4"/>
        <v>1.36</v>
      </c>
      <c r="N8" s="46">
        <f t="shared" si="5"/>
        <v>116.17999999999999</v>
      </c>
      <c r="P8" s="49">
        <f t="shared" si="6"/>
        <v>0.47036347000000001</v>
      </c>
      <c r="T8" s="48"/>
    </row>
    <row r="9" spans="1:20" x14ac:dyDescent="0.3">
      <c r="A9" s="37">
        <f>'[2]Proj - Inside'!A9</f>
        <v>45261</v>
      </c>
      <c r="B9" s="48">
        <v>1054</v>
      </c>
      <c r="C9" s="3"/>
      <c r="D9" s="4">
        <f t="shared" si="0"/>
        <v>14</v>
      </c>
      <c r="E9" s="4">
        <f t="shared" si="11"/>
        <v>37.6</v>
      </c>
      <c r="F9" s="4">
        <f t="shared" si="12"/>
        <v>20.25</v>
      </c>
      <c r="G9" s="4">
        <f t="shared" si="13"/>
        <v>3.12</v>
      </c>
      <c r="I9" s="46">
        <f t="shared" si="1"/>
        <v>12.83</v>
      </c>
      <c r="J9" s="46">
        <f t="shared" si="2"/>
        <v>1.27</v>
      </c>
      <c r="K9" s="46">
        <f t="shared" si="3"/>
        <v>3.27</v>
      </c>
      <c r="L9" s="4">
        <f t="shared" si="14"/>
        <v>51.57</v>
      </c>
      <c r="M9" s="46">
        <f t="shared" si="4"/>
        <v>1.7</v>
      </c>
      <c r="N9" s="46">
        <f t="shared" si="5"/>
        <v>145.60999999999999</v>
      </c>
      <c r="P9" s="49">
        <f t="shared" si="6"/>
        <v>0.61053723000000004</v>
      </c>
      <c r="T9" s="48"/>
    </row>
    <row r="10" spans="1:20" x14ac:dyDescent="0.3">
      <c r="A10" s="37">
        <f>'[2]Proj - Inside'!A10</f>
        <v>45292</v>
      </c>
      <c r="B10" s="48">
        <v>1098</v>
      </c>
      <c r="C10" s="3"/>
      <c r="D10" s="4">
        <f t="shared" si="0"/>
        <v>14</v>
      </c>
      <c r="E10" s="4">
        <f t="shared" si="11"/>
        <v>37.6</v>
      </c>
      <c r="F10" s="4">
        <f t="shared" si="12"/>
        <v>20.25</v>
      </c>
      <c r="G10" s="4">
        <f t="shared" si="13"/>
        <v>5.67</v>
      </c>
      <c r="I10" s="46">
        <f t="shared" si="1"/>
        <v>13.26</v>
      </c>
      <c r="J10" s="46">
        <f t="shared" si="2"/>
        <v>1.31</v>
      </c>
      <c r="K10" s="46">
        <f t="shared" si="3"/>
        <v>3.39</v>
      </c>
      <c r="L10" s="4">
        <f t="shared" si="14"/>
        <v>53.73</v>
      </c>
      <c r="M10" s="46">
        <f t="shared" si="4"/>
        <v>1.77</v>
      </c>
      <c r="N10" s="46">
        <f t="shared" si="5"/>
        <v>150.98000000000002</v>
      </c>
      <c r="P10" s="49">
        <f t="shared" si="6"/>
        <v>0.63610946999999995</v>
      </c>
      <c r="T10" s="48"/>
    </row>
    <row r="11" spans="1:20" x14ac:dyDescent="0.3">
      <c r="A11" s="37">
        <f>'[2]Proj - Inside'!A11</f>
        <v>45323</v>
      </c>
      <c r="B11" s="48">
        <v>904</v>
      </c>
      <c r="C11" s="3"/>
      <c r="D11" s="4">
        <f t="shared" si="0"/>
        <v>14</v>
      </c>
      <c r="E11" s="4">
        <f t="shared" si="11"/>
        <v>37.6</v>
      </c>
      <c r="F11" s="4">
        <f t="shared" si="12"/>
        <v>14.69</v>
      </c>
      <c r="G11" s="4">
        <f t="shared" si="13"/>
        <v>0</v>
      </c>
      <c r="I11" s="46">
        <f t="shared" si="1"/>
        <v>11.34</v>
      </c>
      <c r="J11" s="46">
        <f t="shared" si="2"/>
        <v>1.1200000000000001</v>
      </c>
      <c r="K11" s="46">
        <f t="shared" si="3"/>
        <v>2.9</v>
      </c>
      <c r="L11" s="4">
        <f t="shared" si="14"/>
        <v>44.23</v>
      </c>
      <c r="M11" s="46">
        <f t="shared" si="4"/>
        <v>1.49</v>
      </c>
      <c r="N11" s="46">
        <f t="shared" si="5"/>
        <v>127.37000000000002</v>
      </c>
      <c r="P11" s="49">
        <f t="shared" si="6"/>
        <v>0.52363897000000004</v>
      </c>
      <c r="T11" s="48"/>
    </row>
    <row r="12" spans="1:20" x14ac:dyDescent="0.3">
      <c r="A12" s="37">
        <f>'[2]Proj - Inside'!A12</f>
        <v>45352</v>
      </c>
      <c r="B12" s="48">
        <v>849</v>
      </c>
      <c r="C12" s="3"/>
      <c r="D12" s="4">
        <f t="shared" si="0"/>
        <v>14</v>
      </c>
      <c r="E12" s="4">
        <f t="shared" si="11"/>
        <v>37.6</v>
      </c>
      <c r="F12" s="4">
        <f t="shared" si="12"/>
        <v>11.51</v>
      </c>
      <c r="G12" s="4">
        <f t="shared" si="13"/>
        <v>0</v>
      </c>
      <c r="I12" s="46">
        <f t="shared" si="1"/>
        <v>10.8</v>
      </c>
      <c r="J12" s="46">
        <f t="shared" si="2"/>
        <v>1.07</v>
      </c>
      <c r="K12" s="46">
        <f t="shared" si="3"/>
        <v>2.76</v>
      </c>
      <c r="L12" s="4">
        <f t="shared" si="14"/>
        <v>41.54</v>
      </c>
      <c r="M12" s="46">
        <f t="shared" si="4"/>
        <v>1.41</v>
      </c>
      <c r="N12" s="46">
        <f t="shared" si="5"/>
        <v>120.69</v>
      </c>
      <c r="P12" s="49">
        <f t="shared" si="6"/>
        <v>0.49179206000000003</v>
      </c>
      <c r="T12" s="48"/>
    </row>
    <row r="13" spans="1:20" x14ac:dyDescent="0.3">
      <c r="A13" s="37">
        <f>'[2]Proj - Inside'!A13</f>
        <v>45383</v>
      </c>
      <c r="B13" s="48">
        <v>744</v>
      </c>
      <c r="C13" s="3"/>
      <c r="D13" s="4">
        <f t="shared" si="0"/>
        <v>14</v>
      </c>
      <c r="E13" s="4">
        <f t="shared" si="11"/>
        <v>37.6</v>
      </c>
      <c r="F13" s="4">
        <f t="shared" si="12"/>
        <v>5.44</v>
      </c>
      <c r="G13" s="4">
        <f t="shared" si="13"/>
        <v>0</v>
      </c>
      <c r="I13" s="46">
        <f t="shared" si="1"/>
        <v>9.76</v>
      </c>
      <c r="J13" s="46">
        <f t="shared" si="2"/>
        <v>0.97</v>
      </c>
      <c r="K13" s="46">
        <f t="shared" si="3"/>
        <v>2.4900000000000002</v>
      </c>
      <c r="L13" s="4">
        <f t="shared" si="14"/>
        <v>36.4</v>
      </c>
      <c r="M13" s="46">
        <f t="shared" si="4"/>
        <v>1.26</v>
      </c>
      <c r="N13" s="46">
        <f t="shared" si="5"/>
        <v>107.92</v>
      </c>
      <c r="P13" s="49">
        <f t="shared" si="6"/>
        <v>0.43093959999999998</v>
      </c>
      <c r="T13" s="48"/>
    </row>
    <row r="14" spans="1:20" x14ac:dyDescent="0.3">
      <c r="A14" s="37">
        <f>'[2]Proj - Inside'!A14</f>
        <v>45413</v>
      </c>
      <c r="B14" s="48">
        <v>911</v>
      </c>
      <c r="C14" s="3"/>
      <c r="D14" s="4">
        <f t="shared" si="0"/>
        <v>14</v>
      </c>
      <c r="E14" s="4">
        <f t="shared" si="11"/>
        <v>37.6</v>
      </c>
      <c r="F14" s="4">
        <f t="shared" si="12"/>
        <v>15.1</v>
      </c>
      <c r="G14" s="4">
        <f t="shared" si="13"/>
        <v>0</v>
      </c>
      <c r="I14" s="46">
        <f t="shared" si="1"/>
        <v>11.41</v>
      </c>
      <c r="J14" s="46">
        <f t="shared" si="2"/>
        <v>1.1299999999999999</v>
      </c>
      <c r="K14" s="46">
        <f t="shared" si="3"/>
        <v>2.91</v>
      </c>
      <c r="L14" s="4">
        <f t="shared" si="14"/>
        <v>44.58</v>
      </c>
      <c r="M14" s="46">
        <f t="shared" si="4"/>
        <v>1.5</v>
      </c>
      <c r="N14" s="46">
        <f t="shared" si="5"/>
        <v>128.22999999999999</v>
      </c>
      <c r="P14" s="49">
        <f t="shared" si="6"/>
        <v>0.52778261999999998</v>
      </c>
      <c r="T14" s="48"/>
    </row>
    <row r="15" spans="1:20" x14ac:dyDescent="0.3">
      <c r="A15" s="37">
        <f>'[2]Proj - Inside'!A15</f>
        <v>45444</v>
      </c>
      <c r="B15" s="48">
        <v>1142</v>
      </c>
      <c r="C15" s="3"/>
      <c r="D15" s="4">
        <f t="shared" si="0"/>
        <v>14</v>
      </c>
      <c r="E15" s="4">
        <f t="shared" ref="E15:E18" si="15">ROUND(IF(B15&lt;650,B15*$D$38,650*$D$38),2)</f>
        <v>40.17</v>
      </c>
      <c r="F15" s="4">
        <f t="shared" ref="F15:F18" si="16">ROUND(IF(B15&lt;651,0,IF(B15&lt;1000,(B15-650)*$D$39,350*$D$39)),2)</f>
        <v>35.93</v>
      </c>
      <c r="G15" s="4">
        <f t="shared" ref="G15:G18" si="17">ROUND(IF(B15&lt;1001,0,(B15-1000)*$D$40),2)</f>
        <v>15.09</v>
      </c>
      <c r="I15" s="46">
        <f t="shared" si="1"/>
        <v>18</v>
      </c>
      <c r="J15" s="46">
        <f t="shared" si="2"/>
        <v>1.78</v>
      </c>
      <c r="K15" s="46">
        <f t="shared" si="3"/>
        <v>4.59</v>
      </c>
      <c r="L15" s="4">
        <f>ROUND(B15*$G$35,2)</f>
        <v>61.95</v>
      </c>
      <c r="M15" s="46">
        <f t="shared" si="4"/>
        <v>2.27</v>
      </c>
      <c r="N15" s="46">
        <f t="shared" si="5"/>
        <v>193.78</v>
      </c>
      <c r="P15" s="49">
        <f t="shared" si="6"/>
        <v>0.73342605000000005</v>
      </c>
      <c r="T15" s="48"/>
    </row>
    <row r="16" spans="1:20" x14ac:dyDescent="0.3">
      <c r="A16" s="37">
        <f>'[2]Proj - Inside'!A16</f>
        <v>45474</v>
      </c>
      <c r="B16" s="48">
        <v>1355</v>
      </c>
      <c r="C16" s="3"/>
      <c r="D16" s="4">
        <f t="shared" si="0"/>
        <v>14</v>
      </c>
      <c r="E16" s="4">
        <f t="shared" si="15"/>
        <v>40.17</v>
      </c>
      <c r="F16" s="4">
        <f t="shared" si="16"/>
        <v>35.93</v>
      </c>
      <c r="G16" s="4">
        <f t="shared" si="17"/>
        <v>37.72</v>
      </c>
      <c r="I16" s="46">
        <f t="shared" si="1"/>
        <v>21.87</v>
      </c>
      <c r="J16" s="46">
        <f t="shared" si="2"/>
        <v>2.17</v>
      </c>
      <c r="K16" s="46">
        <f t="shared" si="3"/>
        <v>5.58</v>
      </c>
      <c r="L16" s="4">
        <f>ROUND(B16*$G$35,2)</f>
        <v>73.510000000000005</v>
      </c>
      <c r="M16" s="46">
        <f t="shared" si="4"/>
        <v>2.73</v>
      </c>
      <c r="N16" s="46">
        <f t="shared" si="5"/>
        <v>233.67999999999998</v>
      </c>
      <c r="P16" s="49">
        <f t="shared" si="6"/>
        <v>0.87028489000000009</v>
      </c>
      <c r="T16" s="48"/>
    </row>
    <row r="17" spans="1:20" x14ac:dyDescent="0.3">
      <c r="A17" s="37">
        <f>'[2]Proj - Inside'!A17</f>
        <v>45505</v>
      </c>
      <c r="B17" s="48">
        <v>1305</v>
      </c>
      <c r="C17" s="3"/>
      <c r="D17" s="4">
        <f t="shared" si="0"/>
        <v>14</v>
      </c>
      <c r="E17" s="4">
        <f t="shared" si="15"/>
        <v>40.17</v>
      </c>
      <c r="F17" s="4">
        <f t="shared" si="16"/>
        <v>35.93</v>
      </c>
      <c r="G17" s="4">
        <f t="shared" si="17"/>
        <v>32.409999999999997</v>
      </c>
      <c r="I17" s="46">
        <f t="shared" si="1"/>
        <v>20.96</v>
      </c>
      <c r="J17" s="46">
        <f t="shared" si="2"/>
        <v>2.08</v>
      </c>
      <c r="K17" s="46">
        <f t="shared" si="3"/>
        <v>5.35</v>
      </c>
      <c r="L17" s="4">
        <f>ROUND(B17*$G$35,2)</f>
        <v>70.790000000000006</v>
      </c>
      <c r="M17" s="46">
        <f t="shared" si="4"/>
        <v>2.62</v>
      </c>
      <c r="N17" s="46">
        <f t="shared" si="5"/>
        <v>224.31</v>
      </c>
      <c r="P17" s="49">
        <f t="shared" si="6"/>
        <v>0.83808281000000007</v>
      </c>
      <c r="T17" s="48"/>
    </row>
    <row r="18" spans="1:20" x14ac:dyDescent="0.3">
      <c r="A18" s="37">
        <f>'[2]Proj - Inside'!A18</f>
        <v>45536</v>
      </c>
      <c r="B18" s="48">
        <v>1002</v>
      </c>
      <c r="C18" s="3"/>
      <c r="D18" s="4">
        <f t="shared" si="0"/>
        <v>14</v>
      </c>
      <c r="E18" s="4">
        <f t="shared" si="15"/>
        <v>40.17</v>
      </c>
      <c r="F18" s="4">
        <f t="shared" si="16"/>
        <v>35.93</v>
      </c>
      <c r="G18" s="4">
        <f t="shared" si="17"/>
        <v>0.21</v>
      </c>
      <c r="I18" s="46">
        <f t="shared" si="1"/>
        <v>15.45</v>
      </c>
      <c r="J18" s="46">
        <f t="shared" si="2"/>
        <v>1.53</v>
      </c>
      <c r="K18" s="46">
        <f t="shared" si="3"/>
        <v>3.94</v>
      </c>
      <c r="L18" s="4">
        <f>ROUND(B18*$G$35,2)</f>
        <v>54.36</v>
      </c>
      <c r="M18" s="46">
        <f t="shared" si="4"/>
        <v>1.96</v>
      </c>
      <c r="N18" s="46">
        <f t="shared" si="5"/>
        <v>167.54999999999998</v>
      </c>
      <c r="P18" s="49">
        <f t="shared" si="6"/>
        <v>0.64356804000000001</v>
      </c>
      <c r="T18" s="48"/>
    </row>
    <row r="19" spans="1:20" x14ac:dyDescent="0.3">
      <c r="A19" s="37">
        <f>'[2]Proj - Inside'!A19</f>
        <v>45566</v>
      </c>
      <c r="B19" s="48">
        <v>824</v>
      </c>
      <c r="C19" s="3"/>
      <c r="D19" s="4">
        <f t="shared" si="0"/>
        <v>14</v>
      </c>
      <c r="E19" s="4">
        <f t="shared" ref="E19:E26" si="18">ROUND(IF(B19&lt;650,B19*$D$35,650*$D$35),2)</f>
        <v>37.6</v>
      </c>
      <c r="F19" s="4">
        <f t="shared" ref="F19:F26" si="19">ROUND(IF(B19&lt;651,0,IF(B19&lt;1000,(B19-650)*$D$36,350*$D$36)),2)</f>
        <v>10.07</v>
      </c>
      <c r="G19" s="4">
        <f t="shared" ref="G19:G26" si="20">ROUND(IF(B19&lt;1001,0,(B19-1000)*$D$37),2)</f>
        <v>0</v>
      </c>
      <c r="I19" s="46">
        <f t="shared" si="1"/>
        <v>10.55</v>
      </c>
      <c r="J19" s="46">
        <f t="shared" si="2"/>
        <v>1.04</v>
      </c>
      <c r="K19" s="46">
        <f t="shared" si="3"/>
        <v>2.69</v>
      </c>
      <c r="L19" s="4">
        <f>ROUND(B19*$G$34,2)</f>
        <v>40.32</v>
      </c>
      <c r="M19" s="46">
        <f t="shared" si="4"/>
        <v>1.38</v>
      </c>
      <c r="N19" s="46">
        <f t="shared" si="5"/>
        <v>117.65</v>
      </c>
      <c r="P19" s="49">
        <f t="shared" si="6"/>
        <v>0.47734848000000002</v>
      </c>
      <c r="T19" s="48"/>
    </row>
    <row r="20" spans="1:20" x14ac:dyDescent="0.3">
      <c r="A20" s="37">
        <f>'[2]Proj - Inside'!A20</f>
        <v>45597</v>
      </c>
      <c r="B20" s="48">
        <v>812</v>
      </c>
      <c r="C20" s="3"/>
      <c r="D20" s="4">
        <f t="shared" si="0"/>
        <v>14</v>
      </c>
      <c r="E20" s="4">
        <f t="shared" si="18"/>
        <v>37.6</v>
      </c>
      <c r="F20" s="4">
        <f t="shared" si="19"/>
        <v>9.3699999999999992</v>
      </c>
      <c r="G20" s="4">
        <f t="shared" si="20"/>
        <v>0</v>
      </c>
      <c r="I20" s="46">
        <f t="shared" si="1"/>
        <v>10.43</v>
      </c>
      <c r="J20" s="46">
        <f t="shared" si="2"/>
        <v>1.03</v>
      </c>
      <c r="K20" s="46">
        <f t="shared" si="3"/>
        <v>2.66</v>
      </c>
      <c r="L20" s="4">
        <f t="shared" ref="L20:L26" si="21">ROUND(B20*$G$34,2)</f>
        <v>39.729999999999997</v>
      </c>
      <c r="M20" s="46">
        <f t="shared" si="4"/>
        <v>1.36</v>
      </c>
      <c r="N20" s="46">
        <f t="shared" si="5"/>
        <v>116.17999999999999</v>
      </c>
      <c r="P20" s="49">
        <f t="shared" si="6"/>
        <v>0.47036347000000001</v>
      </c>
      <c r="T20" s="48"/>
    </row>
    <row r="21" spans="1:20" x14ac:dyDescent="0.3">
      <c r="A21" s="37">
        <f>'[2]Proj - Inside'!A21</f>
        <v>45627</v>
      </c>
      <c r="B21" s="48">
        <v>1054</v>
      </c>
      <c r="C21" s="3"/>
      <c r="D21" s="4">
        <f t="shared" si="0"/>
        <v>14</v>
      </c>
      <c r="E21" s="4">
        <f t="shared" si="18"/>
        <v>37.6</v>
      </c>
      <c r="F21" s="4">
        <f t="shared" si="19"/>
        <v>20.25</v>
      </c>
      <c r="G21" s="4">
        <f t="shared" si="20"/>
        <v>3.12</v>
      </c>
      <c r="I21" s="46">
        <f t="shared" si="1"/>
        <v>12.83</v>
      </c>
      <c r="J21" s="46">
        <f t="shared" si="2"/>
        <v>1.27</v>
      </c>
      <c r="K21" s="46">
        <f t="shared" si="3"/>
        <v>3.27</v>
      </c>
      <c r="L21" s="4">
        <f t="shared" si="21"/>
        <v>51.57</v>
      </c>
      <c r="M21" s="46">
        <f t="shared" si="4"/>
        <v>1.7</v>
      </c>
      <c r="N21" s="46">
        <f t="shared" si="5"/>
        <v>145.60999999999999</v>
      </c>
      <c r="P21" s="49">
        <f t="shared" si="6"/>
        <v>0.61053723000000004</v>
      </c>
      <c r="T21" s="48"/>
    </row>
    <row r="22" spans="1:20" x14ac:dyDescent="0.3">
      <c r="A22" s="37">
        <f>'[2]Proj - Inside'!A22</f>
        <v>45658</v>
      </c>
      <c r="B22" s="48">
        <v>1098</v>
      </c>
      <c r="C22" s="3"/>
      <c r="D22" s="4">
        <f t="shared" si="0"/>
        <v>14</v>
      </c>
      <c r="E22" s="4">
        <f t="shared" si="18"/>
        <v>37.6</v>
      </c>
      <c r="F22" s="4">
        <f t="shared" si="19"/>
        <v>20.25</v>
      </c>
      <c r="G22" s="4">
        <f t="shared" si="20"/>
        <v>5.67</v>
      </c>
      <c r="I22" s="46">
        <f t="shared" si="1"/>
        <v>13.26</v>
      </c>
      <c r="J22" s="46">
        <f t="shared" si="2"/>
        <v>1.31</v>
      </c>
      <c r="K22" s="46">
        <f t="shared" si="3"/>
        <v>3.39</v>
      </c>
      <c r="L22" s="4">
        <f t="shared" si="21"/>
        <v>53.73</v>
      </c>
      <c r="M22" s="46">
        <f t="shared" si="4"/>
        <v>1.77</v>
      </c>
      <c r="N22" s="46">
        <f t="shared" si="5"/>
        <v>150.98000000000002</v>
      </c>
      <c r="P22" s="49">
        <f t="shared" si="6"/>
        <v>0.63610946999999995</v>
      </c>
      <c r="T22" s="48"/>
    </row>
    <row r="23" spans="1:20" x14ac:dyDescent="0.3">
      <c r="A23" s="37">
        <f>'[2]Proj - Inside'!A23</f>
        <v>45689</v>
      </c>
      <c r="B23" s="48">
        <v>904</v>
      </c>
      <c r="C23" s="3"/>
      <c r="D23" s="4">
        <f t="shared" si="0"/>
        <v>14</v>
      </c>
      <c r="E23" s="4">
        <f t="shared" si="18"/>
        <v>37.6</v>
      </c>
      <c r="F23" s="4">
        <f t="shared" si="19"/>
        <v>14.69</v>
      </c>
      <c r="G23" s="4">
        <f t="shared" si="20"/>
        <v>0</v>
      </c>
      <c r="I23" s="46">
        <f t="shared" si="1"/>
        <v>11.34</v>
      </c>
      <c r="J23" s="46">
        <f t="shared" si="2"/>
        <v>1.1200000000000001</v>
      </c>
      <c r="K23" s="46">
        <f t="shared" si="3"/>
        <v>2.9</v>
      </c>
      <c r="L23" s="4">
        <f t="shared" si="21"/>
        <v>44.23</v>
      </c>
      <c r="M23" s="46">
        <f t="shared" si="4"/>
        <v>1.49</v>
      </c>
      <c r="N23" s="46">
        <f t="shared" si="5"/>
        <v>127.37000000000002</v>
      </c>
      <c r="P23" s="49">
        <f t="shared" si="6"/>
        <v>0.52363897000000004</v>
      </c>
      <c r="T23" s="48"/>
    </row>
    <row r="24" spans="1:20" x14ac:dyDescent="0.3">
      <c r="A24" s="37">
        <f>'[2]Proj - Inside'!A24</f>
        <v>45717</v>
      </c>
      <c r="B24" s="48">
        <v>849</v>
      </c>
      <c r="C24" s="3"/>
      <c r="D24" s="4">
        <f t="shared" si="0"/>
        <v>14</v>
      </c>
      <c r="E24" s="4">
        <f t="shared" si="18"/>
        <v>37.6</v>
      </c>
      <c r="F24" s="4">
        <f t="shared" si="19"/>
        <v>11.51</v>
      </c>
      <c r="G24" s="4">
        <f t="shared" si="20"/>
        <v>0</v>
      </c>
      <c r="I24" s="46">
        <f t="shared" si="1"/>
        <v>10.8</v>
      </c>
      <c r="J24" s="46">
        <f t="shared" si="2"/>
        <v>1.07</v>
      </c>
      <c r="K24" s="46">
        <f t="shared" si="3"/>
        <v>2.76</v>
      </c>
      <c r="L24" s="4">
        <f t="shared" si="21"/>
        <v>41.54</v>
      </c>
      <c r="M24" s="46">
        <f t="shared" si="4"/>
        <v>1.41</v>
      </c>
      <c r="N24" s="46">
        <f t="shared" si="5"/>
        <v>120.69</v>
      </c>
      <c r="P24" s="49">
        <f t="shared" si="6"/>
        <v>0.49179206000000003</v>
      </c>
      <c r="T24" s="48"/>
    </row>
    <row r="25" spans="1:20" x14ac:dyDescent="0.3">
      <c r="A25" s="37">
        <f>'[2]Proj - Inside'!A25</f>
        <v>45748</v>
      </c>
      <c r="B25" s="48">
        <v>744</v>
      </c>
      <c r="C25" s="3"/>
      <c r="D25" s="4">
        <f t="shared" si="0"/>
        <v>14</v>
      </c>
      <c r="E25" s="4">
        <f t="shared" si="18"/>
        <v>37.6</v>
      </c>
      <c r="F25" s="4">
        <f t="shared" si="19"/>
        <v>5.44</v>
      </c>
      <c r="G25" s="4">
        <f t="shared" si="20"/>
        <v>0</v>
      </c>
      <c r="I25" s="46">
        <f t="shared" si="1"/>
        <v>9.76</v>
      </c>
      <c r="J25" s="46">
        <f t="shared" si="2"/>
        <v>0.97</v>
      </c>
      <c r="K25" s="46">
        <f t="shared" si="3"/>
        <v>2.4900000000000002</v>
      </c>
      <c r="L25" s="4">
        <f t="shared" si="21"/>
        <v>36.4</v>
      </c>
      <c r="M25" s="46">
        <f t="shared" si="4"/>
        <v>1.26</v>
      </c>
      <c r="N25" s="46">
        <f t="shared" si="5"/>
        <v>107.92</v>
      </c>
      <c r="P25" s="49">
        <f t="shared" si="6"/>
        <v>0.43093959999999998</v>
      </c>
      <c r="T25" s="48"/>
    </row>
    <row r="26" spans="1:20" x14ac:dyDescent="0.3">
      <c r="A26" s="37">
        <f>'[2]Proj - Inside'!A26</f>
        <v>45778</v>
      </c>
      <c r="B26" s="48">
        <v>911</v>
      </c>
      <c r="C26" s="3"/>
      <c r="D26" s="4">
        <f t="shared" si="0"/>
        <v>14</v>
      </c>
      <c r="E26" s="4">
        <f t="shared" si="18"/>
        <v>37.6</v>
      </c>
      <c r="F26" s="4">
        <f t="shared" si="19"/>
        <v>15.1</v>
      </c>
      <c r="G26" s="4">
        <f t="shared" si="20"/>
        <v>0</v>
      </c>
      <c r="I26" s="46">
        <f t="shared" si="1"/>
        <v>11.41</v>
      </c>
      <c r="J26" s="46">
        <f t="shared" si="2"/>
        <v>1.1299999999999999</v>
      </c>
      <c r="K26" s="46">
        <f t="shared" si="3"/>
        <v>2.91</v>
      </c>
      <c r="L26" s="4">
        <f t="shared" si="21"/>
        <v>44.58</v>
      </c>
      <c r="M26" s="46">
        <f t="shared" si="4"/>
        <v>1.5</v>
      </c>
      <c r="N26" s="46">
        <f>SUM(D26:M26)</f>
        <v>128.22999999999999</v>
      </c>
      <c r="P26" s="49">
        <f t="shared" si="6"/>
        <v>0.52778261999999998</v>
      </c>
      <c r="T26" s="48"/>
    </row>
    <row r="27" spans="1:20" x14ac:dyDescent="0.3">
      <c r="B27" s="48"/>
      <c r="C27" s="3"/>
      <c r="D27" s="4"/>
      <c r="E27" s="4"/>
      <c r="F27" s="4"/>
      <c r="G27" s="4"/>
      <c r="I27" s="46"/>
      <c r="J27" s="46"/>
      <c r="K27" s="46"/>
      <c r="L27" s="4"/>
      <c r="M27" s="46"/>
      <c r="N27" s="46"/>
      <c r="P27" s="49"/>
    </row>
    <row r="28" spans="1:20" x14ac:dyDescent="0.3">
      <c r="B28" s="48"/>
      <c r="C28" s="3"/>
      <c r="D28" s="4"/>
      <c r="E28" s="4"/>
      <c r="F28" s="4"/>
      <c r="G28" s="4"/>
      <c r="I28" s="46"/>
      <c r="J28" s="46"/>
      <c r="K28" s="46"/>
      <c r="L28" s="4"/>
      <c r="M28" s="46"/>
      <c r="N28" s="46"/>
      <c r="P28" s="49"/>
    </row>
    <row r="29" spans="1:20" x14ac:dyDescent="0.3">
      <c r="A29" s="1" t="s">
        <v>27</v>
      </c>
      <c r="B29" s="48">
        <f>SUM(B3:B26)</f>
        <v>24000</v>
      </c>
      <c r="F29" s="1" t="s">
        <v>28</v>
      </c>
      <c r="G29" s="46">
        <f>SUM(D3:G26)</f>
        <v>1948.1999999999998</v>
      </c>
      <c r="I29" s="4">
        <f t="shared" ref="I29:N29" si="22">SUM(I3:I26)</f>
        <v>333.32</v>
      </c>
      <c r="J29" s="4">
        <f t="shared" si="22"/>
        <v>33</v>
      </c>
      <c r="K29" s="4">
        <f t="shared" si="22"/>
        <v>85.06</v>
      </c>
      <c r="L29" s="4">
        <f t="shared" si="22"/>
        <v>1225.42</v>
      </c>
      <c r="M29" s="4">
        <f t="shared" si="22"/>
        <v>42.900000000000006</v>
      </c>
      <c r="N29" s="4">
        <f t="shared" si="22"/>
        <v>3667.9</v>
      </c>
      <c r="P29" s="4">
        <f>SUM(P3:P26)</f>
        <v>14.507747380000001</v>
      </c>
    </row>
    <row r="30" spans="1:20" x14ac:dyDescent="0.3">
      <c r="A30" s="1" t="s">
        <v>29</v>
      </c>
      <c r="B30" s="48">
        <f>SUM(B3:B14)</f>
        <v>12000</v>
      </c>
      <c r="G30" s="46">
        <f>SUM(D3:G14)</f>
        <v>974.10000000000025</v>
      </c>
      <c r="I30" s="4">
        <f t="shared" ref="I30:N30" si="23">SUM(I3:I14)</f>
        <v>166.66</v>
      </c>
      <c r="J30" s="4">
        <f t="shared" si="23"/>
        <v>16.500000000000004</v>
      </c>
      <c r="K30" s="4">
        <f t="shared" si="23"/>
        <v>42.53</v>
      </c>
      <c r="L30" s="4">
        <f t="shared" si="23"/>
        <v>612.71</v>
      </c>
      <c r="M30" s="4">
        <f t="shared" si="23"/>
        <v>21.45</v>
      </c>
      <c r="N30" s="4">
        <f t="shared" si="23"/>
        <v>1833.95</v>
      </c>
      <c r="P30" s="4">
        <f>SUM(P3:P14)</f>
        <v>7.2538736900000007</v>
      </c>
    </row>
    <row r="31" spans="1:20" x14ac:dyDescent="0.3">
      <c r="B31" s="48"/>
      <c r="G31" s="46"/>
      <c r="I31" s="4"/>
      <c r="J31" s="4"/>
      <c r="K31" s="4"/>
      <c r="L31" s="4"/>
      <c r="M31" s="4"/>
      <c r="N31" s="4"/>
      <c r="P31" s="4"/>
    </row>
    <row r="32" spans="1:20" x14ac:dyDescent="0.3">
      <c r="A32" s="42" t="s">
        <v>30</v>
      </c>
      <c r="I32" s="22"/>
      <c r="J32" s="23"/>
      <c r="L32" s="24"/>
      <c r="M32" s="24"/>
    </row>
    <row r="33" spans="1:17" x14ac:dyDescent="0.3">
      <c r="A33" s="5" t="s">
        <v>32</v>
      </c>
      <c r="B33" s="6"/>
      <c r="C33" s="6"/>
      <c r="D33" s="6"/>
      <c r="E33" s="6"/>
      <c r="F33" s="6"/>
      <c r="G33" s="7"/>
      <c r="L33" s="24"/>
      <c r="M33" s="24"/>
      <c r="Q33" s="1" t="s">
        <v>31</v>
      </c>
    </row>
    <row r="34" spans="1:17" x14ac:dyDescent="0.3">
      <c r="A34" s="52" t="s">
        <v>33</v>
      </c>
      <c r="B34" s="53"/>
      <c r="C34" s="8"/>
      <c r="D34" s="9">
        <v>14</v>
      </c>
      <c r="F34" s="15" t="s">
        <v>34</v>
      </c>
      <c r="G34" s="38">
        <v>4.8931000000000002E-2</v>
      </c>
      <c r="H34" s="22"/>
      <c r="I34" s="22"/>
      <c r="J34" s="22"/>
      <c r="K34" s="22"/>
      <c r="L34" s="24"/>
      <c r="M34" s="24"/>
      <c r="N34" s="24"/>
    </row>
    <row r="35" spans="1:17" x14ac:dyDescent="0.3">
      <c r="A35" s="54" t="s">
        <v>35</v>
      </c>
      <c r="B35" s="55"/>
      <c r="C35" s="8"/>
      <c r="D35" s="11">
        <v>5.7845000000000001E-2</v>
      </c>
      <c r="F35" s="12" t="s">
        <v>36</v>
      </c>
      <c r="G35" s="13">
        <v>5.4248999999999999E-2</v>
      </c>
      <c r="H35" s="22"/>
      <c r="I35" s="22"/>
      <c r="J35" s="22"/>
      <c r="K35" s="22"/>
      <c r="L35" s="24"/>
      <c r="M35" s="24"/>
      <c r="N35" s="24"/>
    </row>
    <row r="36" spans="1:17" x14ac:dyDescent="0.3">
      <c r="A36" s="56" t="s">
        <v>37</v>
      </c>
      <c r="B36" s="57"/>
      <c r="D36" s="14">
        <v>5.7845000000000001E-2</v>
      </c>
      <c r="F36" s="18" t="s">
        <v>38</v>
      </c>
      <c r="G36" s="19">
        <v>0.17108699999999999</v>
      </c>
      <c r="H36" s="22"/>
      <c r="I36" s="22"/>
      <c r="J36" s="22"/>
      <c r="K36" s="22"/>
      <c r="L36" s="24"/>
      <c r="M36" s="24"/>
      <c r="N36" s="24"/>
    </row>
    <row r="37" spans="1:17" x14ac:dyDescent="0.3">
      <c r="A37" s="58" t="s">
        <v>39</v>
      </c>
      <c r="B37" s="59"/>
      <c r="C37" s="16"/>
      <c r="D37" s="17">
        <v>5.7845000000000001E-2</v>
      </c>
      <c r="F37" s="10" t="s">
        <v>40</v>
      </c>
      <c r="G37" s="39">
        <v>3.0674E-2</v>
      </c>
      <c r="H37" s="22"/>
      <c r="I37" s="22"/>
      <c r="J37" s="22"/>
      <c r="K37" s="22"/>
      <c r="N37" s="24"/>
    </row>
    <row r="38" spans="1:17" x14ac:dyDescent="0.3">
      <c r="A38" s="54" t="s">
        <v>41</v>
      </c>
      <c r="B38" s="55"/>
      <c r="D38" s="14">
        <v>6.1804999999999999E-2</v>
      </c>
      <c r="F38" s="12" t="s">
        <v>42</v>
      </c>
      <c r="G38" s="40">
        <v>1.1839000000000001E-2</v>
      </c>
      <c r="H38" s="22"/>
      <c r="I38" s="22"/>
      <c r="J38" s="22"/>
      <c r="K38" s="22"/>
      <c r="N38" s="24"/>
    </row>
    <row r="39" spans="1:17" x14ac:dyDescent="0.3">
      <c r="A39" s="56" t="s">
        <v>43</v>
      </c>
      <c r="B39" s="57"/>
      <c r="D39" s="14">
        <v>0.102654</v>
      </c>
      <c r="F39" s="10" t="s">
        <v>21</v>
      </c>
      <c r="G39" s="41">
        <v>1.6941999999999999E-2</v>
      </c>
      <c r="H39" s="22"/>
      <c r="I39" s="22"/>
      <c r="J39" s="22"/>
      <c r="K39" s="22"/>
      <c r="N39" s="24"/>
    </row>
    <row r="40" spans="1:17" x14ac:dyDescent="0.3">
      <c r="A40" s="58" t="s">
        <v>44</v>
      </c>
      <c r="B40" s="59"/>
      <c r="C40" s="16"/>
      <c r="D40" s="17">
        <v>0.10624699999999999</v>
      </c>
      <c r="E40" s="16"/>
      <c r="F40" s="12" t="s">
        <v>45</v>
      </c>
      <c r="G40" s="20">
        <v>4.3672999999999997E-2</v>
      </c>
      <c r="H40" s="22"/>
      <c r="I40" s="22"/>
      <c r="J40" s="22"/>
      <c r="K40" s="22"/>
      <c r="N40" s="24"/>
    </row>
    <row r="41" spans="1:17" x14ac:dyDescent="0.3">
      <c r="A41" s="24"/>
      <c r="B41" s="24"/>
      <c r="C41" s="24"/>
      <c r="D41" s="24"/>
      <c r="E41" s="24"/>
      <c r="F41" s="22"/>
      <c r="G41" s="22"/>
      <c r="H41" s="24"/>
      <c r="I41" s="24"/>
      <c r="J41" s="24"/>
      <c r="K41" s="24"/>
      <c r="L41" s="24"/>
      <c r="M41" s="24"/>
      <c r="N41" s="24"/>
    </row>
    <row r="42" spans="1:17" x14ac:dyDescent="0.3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Q42" s="1" t="s">
        <v>31</v>
      </c>
    </row>
    <row r="43" spans="1:17" ht="15.6" x14ac:dyDescent="0.45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50"/>
      <c r="M43" s="50"/>
    </row>
    <row r="44" spans="1:17" x14ac:dyDescent="0.3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</row>
    <row r="45" spans="1:17" x14ac:dyDescent="0.3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46"/>
      <c r="M45" s="46"/>
    </row>
    <row r="46" spans="1:17" x14ac:dyDescent="0.3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</row>
    <row r="47" spans="1:17" x14ac:dyDescent="0.3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4"/>
    </row>
    <row r="48" spans="1:17" x14ac:dyDescent="0.3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</row>
    <row r="49" spans="1:14" x14ac:dyDescent="0.3">
      <c r="A49" s="24"/>
      <c r="B49" s="24"/>
      <c r="C49" s="24"/>
      <c r="D49" s="24"/>
      <c r="E49" s="24"/>
      <c r="F49" s="24"/>
      <c r="G49" s="24"/>
      <c r="H49" s="24"/>
      <c r="I49" s="24"/>
      <c r="J49" s="24"/>
      <c r="K49" s="24"/>
    </row>
    <row r="50" spans="1:14" x14ac:dyDescent="0.3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</row>
    <row r="51" spans="1:14" x14ac:dyDescent="0.3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"/>
      <c r="M51" s="2"/>
      <c r="N51" s="2"/>
    </row>
    <row r="52" spans="1:14" x14ac:dyDescent="0.3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N52" s="46"/>
    </row>
    <row r="53" spans="1:14" x14ac:dyDescent="0.3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N53" s="46"/>
    </row>
    <row r="54" spans="1:14" x14ac:dyDescent="0.3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N54" s="46"/>
    </row>
    <row r="55" spans="1:14" x14ac:dyDescent="0.3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N55" s="46"/>
    </row>
    <row r="56" spans="1:14" x14ac:dyDescent="0.3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  <c r="N56" s="46"/>
    </row>
    <row r="57" spans="1:14" x14ac:dyDescent="0.3">
      <c r="B57" s="48"/>
      <c r="D57" s="4"/>
      <c r="E57" s="4"/>
      <c r="F57" s="24"/>
      <c r="G57" s="24"/>
      <c r="I57" s="46"/>
      <c r="J57" s="4"/>
      <c r="K57" s="4"/>
      <c r="N57" s="46"/>
    </row>
    <row r="58" spans="1:14" x14ac:dyDescent="0.3">
      <c r="B58" s="48"/>
      <c r="D58" s="4"/>
      <c r="E58" s="4"/>
      <c r="F58" s="4"/>
      <c r="G58" s="4"/>
      <c r="I58" s="46"/>
      <c r="J58" s="4"/>
      <c r="K58" s="4"/>
      <c r="N58" s="46"/>
    </row>
    <row r="59" spans="1:14" x14ac:dyDescent="0.3">
      <c r="B59" s="48"/>
      <c r="D59" s="4"/>
      <c r="E59" s="4"/>
      <c r="F59" s="4"/>
      <c r="G59" s="4"/>
      <c r="I59" s="46"/>
      <c r="J59" s="4"/>
      <c r="K59" s="4"/>
      <c r="N59" s="46"/>
    </row>
    <row r="60" spans="1:14" x14ac:dyDescent="0.3">
      <c r="B60" s="48"/>
      <c r="D60" s="4"/>
      <c r="E60" s="4"/>
      <c r="F60" s="4"/>
      <c r="G60" s="4"/>
      <c r="I60" s="46"/>
      <c r="J60" s="4"/>
      <c r="K60" s="4"/>
      <c r="N60" s="46"/>
    </row>
    <row r="61" spans="1:14" x14ac:dyDescent="0.3">
      <c r="B61" s="48"/>
      <c r="D61" s="4"/>
      <c r="E61" s="4"/>
      <c r="F61" s="4"/>
      <c r="G61" s="4"/>
      <c r="I61" s="46"/>
      <c r="J61" s="4"/>
      <c r="K61" s="4"/>
      <c r="N61" s="46"/>
    </row>
    <row r="62" spans="1:14" x14ac:dyDescent="0.3">
      <c r="B62" s="48"/>
      <c r="D62" s="4"/>
      <c r="E62" s="4"/>
      <c r="F62" s="4"/>
      <c r="G62" s="4"/>
      <c r="I62" s="46"/>
      <c r="J62" s="4"/>
      <c r="K62" s="4"/>
      <c r="N62" s="46"/>
    </row>
    <row r="63" spans="1:14" x14ac:dyDescent="0.3">
      <c r="B63" s="48"/>
      <c r="D63" s="4"/>
      <c r="E63" s="4"/>
      <c r="F63" s="4"/>
      <c r="G63" s="4"/>
      <c r="I63" s="46"/>
      <c r="J63" s="4"/>
      <c r="K63" s="4"/>
      <c r="N63" s="46"/>
    </row>
    <row r="64" spans="1:14" x14ac:dyDescent="0.3">
      <c r="F64" s="4"/>
      <c r="G64" s="4"/>
    </row>
    <row r="65" spans="6:7" x14ac:dyDescent="0.3">
      <c r="F65" s="4"/>
      <c r="G65" s="4"/>
    </row>
    <row r="66" spans="6:7" x14ac:dyDescent="0.3">
      <c r="F66" s="4"/>
      <c r="G66" s="4"/>
    </row>
  </sheetData>
  <mergeCells count="7">
    <mergeCell ref="A39:B39"/>
    <mergeCell ref="A40:B40"/>
    <mergeCell ref="A34:B34"/>
    <mergeCell ref="A35:B35"/>
    <mergeCell ref="A36:B36"/>
    <mergeCell ref="A37:B37"/>
    <mergeCell ref="A38:B38"/>
  </mergeCells>
  <pageMargins left="0.75" right="0.75" top="1.25" bottom="1" header="0.8" footer="0.8"/>
  <pageSetup scale="70" orientation="landscape" r:id="rId1"/>
  <headerFooter alignWithMargins="0">
    <oddHeader>&amp;R&amp;"Arial,Bold"&amp;14MFRP-1.1
Docket No. 44902</oddHeader>
    <oddFooter>&amp;R&amp;"Arial,Bold"&amp;12Page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59999389629810485"/>
    <pageSetUpPr fitToPage="1"/>
  </sheetPr>
  <dimension ref="A1:V65"/>
  <sheetViews>
    <sheetView zoomScaleNormal="100" zoomScaleSheetLayoutView="75" workbookViewId="0">
      <selection activeCell="C3" sqref="C3:C26"/>
    </sheetView>
  </sheetViews>
  <sheetFormatPr defaultColWidth="9.109375" defaultRowHeight="13.8" x14ac:dyDescent="0.3"/>
  <cols>
    <col min="1" max="1" width="14.88671875" style="1" customWidth="1"/>
    <col min="2" max="2" width="9.109375" style="1" customWidth="1"/>
    <col min="3" max="3" width="9.88671875" style="1" customWidth="1"/>
    <col min="4" max="4" width="2.6640625" style="1" customWidth="1"/>
    <col min="5" max="5" width="12.6640625" style="1" bestFit="1" customWidth="1"/>
    <col min="6" max="6" width="9" style="1" bestFit="1" customWidth="1"/>
    <col min="7" max="7" width="15.33203125" style="1" bestFit="1" customWidth="1"/>
    <col min="8" max="8" width="12" style="1" bestFit="1" customWidth="1"/>
    <col min="9" max="9" width="2" style="1" customWidth="1"/>
    <col min="10" max="10" width="21" style="1" bestFit="1" customWidth="1"/>
    <col min="11" max="11" width="16.33203125" style="1" bestFit="1" customWidth="1"/>
    <col min="12" max="12" width="15.33203125" style="1" customWidth="1"/>
    <col min="13" max="13" width="9" style="1" bestFit="1" customWidth="1"/>
    <col min="14" max="14" width="18" style="1" bestFit="1" customWidth="1"/>
    <col min="15" max="15" width="11.88671875" style="1" customWidth="1"/>
    <col min="16" max="16" width="12.33203125" style="1" customWidth="1"/>
    <col min="17" max="17" width="10.6640625" style="1" bestFit="1" customWidth="1"/>
    <col min="18" max="18" width="2.6640625" style="1" customWidth="1"/>
    <col min="19" max="19" width="9.6640625" style="1" bestFit="1" customWidth="1"/>
    <col min="20" max="21" width="9.109375" style="1"/>
    <col min="22" max="22" width="14.33203125" style="1" customWidth="1"/>
    <col min="23" max="16384" width="9.109375" style="1"/>
  </cols>
  <sheetData>
    <row r="1" spans="1:22" ht="18" x14ac:dyDescent="0.35">
      <c r="A1" s="45" t="s">
        <v>47</v>
      </c>
      <c r="J1" s="46"/>
      <c r="K1" s="46"/>
      <c r="L1" s="46"/>
      <c r="O1" s="46"/>
      <c r="Q1" s="46"/>
      <c r="T1" s="46"/>
    </row>
    <row r="2" spans="1:22" s="2" customFormat="1" ht="42" customHeight="1" x14ac:dyDescent="0.3">
      <c r="A2" s="2" t="s">
        <v>14</v>
      </c>
      <c r="B2" s="2" t="s">
        <v>15</v>
      </c>
      <c r="D2" s="2" t="s">
        <v>16</v>
      </c>
      <c r="E2" s="2" t="s">
        <v>17</v>
      </c>
      <c r="F2" s="2" t="s">
        <v>18</v>
      </c>
      <c r="G2" s="2" t="s">
        <v>19</v>
      </c>
      <c r="I2" s="2" t="s">
        <v>20</v>
      </c>
      <c r="J2" s="2" t="s">
        <v>21</v>
      </c>
      <c r="K2" s="2" t="s">
        <v>48</v>
      </c>
      <c r="L2" s="2" t="s">
        <v>22</v>
      </c>
      <c r="M2" s="2" t="s">
        <v>23</v>
      </c>
      <c r="N2" s="2" t="s">
        <v>49</v>
      </c>
      <c r="O2" s="2" t="s">
        <v>24</v>
      </c>
      <c r="P2" s="2" t="s">
        <v>25</v>
      </c>
      <c r="R2" s="47" t="s">
        <v>26</v>
      </c>
    </row>
    <row r="3" spans="1:22" x14ac:dyDescent="0.3">
      <c r="A3" s="37">
        <f>'[2]Proj - Inside'!A3</f>
        <v>45078</v>
      </c>
      <c r="B3" s="48">
        <v>1142</v>
      </c>
      <c r="C3" s="3"/>
      <c r="D3" s="4">
        <f t="shared" ref="D3:D26" si="0">$D$34</f>
        <v>14</v>
      </c>
      <c r="E3" s="4">
        <f>ROUND(IF(B3&lt;650,B3*$D$38,650*$D$38),2)</f>
        <v>40.17</v>
      </c>
      <c r="F3" s="4">
        <f>ROUND(IF(B3&lt;651,0,IF(B3&lt;1000,(B3-650)*$D$39,350*$D$39)),2)</f>
        <v>35.93</v>
      </c>
      <c r="G3" s="4">
        <f>ROUND(IF(B3&lt;1001,0,(B3-1000)*$D$40),2)</f>
        <v>15.09</v>
      </c>
      <c r="I3" s="46">
        <f t="shared" ref="I3:I26" si="1">ROUND(SUM(D3:G3)*$G$36,2)</f>
        <v>18</v>
      </c>
      <c r="J3" s="46">
        <f t="shared" ref="J3:J26" si="2">ROUND(SUM(D3:G3)*$G$39,2)</f>
        <v>1.78</v>
      </c>
      <c r="K3" s="46">
        <v>-24</v>
      </c>
      <c r="L3" s="46">
        <f t="shared" ref="L3:L26" si="3">ROUND(SUM(D3:G3)*$G$40,2)</f>
        <v>4.59</v>
      </c>
      <c r="M3" s="4">
        <f>ROUND(B3*$G$35,2)</f>
        <v>61.95</v>
      </c>
      <c r="N3" s="46">
        <v>-8</v>
      </c>
      <c r="O3" s="46">
        <f t="shared" ref="O3:O26" si="4">ROUND(SUM(D3:N3)*$G$37,2)</f>
        <v>4.8899999999999997</v>
      </c>
      <c r="P3" s="46">
        <f t="shared" ref="P3:P26" si="5">SUM(D3:O3)</f>
        <v>164.39999999999998</v>
      </c>
      <c r="R3" s="49">
        <f t="shared" ref="R3:R26" si="6">(M3+N3)*$G$37</f>
        <v>1.6548623</v>
      </c>
      <c r="V3" s="48"/>
    </row>
    <row r="4" spans="1:22" x14ac:dyDescent="0.3">
      <c r="A4" s="37">
        <f>'[2]Proj - Inside'!A4</f>
        <v>45108</v>
      </c>
      <c r="B4" s="48">
        <v>1355</v>
      </c>
      <c r="C4" s="3"/>
      <c r="D4" s="4">
        <f t="shared" si="0"/>
        <v>14</v>
      </c>
      <c r="E4" s="4">
        <f t="shared" ref="E4:E6" si="7">ROUND(IF(B4&lt;650,B4*$D$38,650*$D$38),2)</f>
        <v>40.17</v>
      </c>
      <c r="F4" s="4">
        <f t="shared" ref="F4:F6" si="8">ROUND(IF(B4&lt;651,0,IF(B4&lt;1000,(B4-650)*$D$39,350*$D$39)),2)</f>
        <v>35.93</v>
      </c>
      <c r="G4" s="4">
        <f t="shared" ref="G4:G6" si="9">ROUND(IF(B4&lt;1001,0,(B4-1000)*$D$40),2)</f>
        <v>37.72</v>
      </c>
      <c r="I4" s="46">
        <f t="shared" si="1"/>
        <v>21.87</v>
      </c>
      <c r="J4" s="46">
        <f t="shared" si="2"/>
        <v>2.17</v>
      </c>
      <c r="K4" s="46">
        <v>-24</v>
      </c>
      <c r="L4" s="46">
        <f t="shared" si="3"/>
        <v>5.58</v>
      </c>
      <c r="M4" s="4">
        <f>ROUND(B4*$G$35,2)</f>
        <v>73.510000000000005</v>
      </c>
      <c r="N4" s="46">
        <v>-8</v>
      </c>
      <c r="O4" s="46">
        <f t="shared" si="4"/>
        <v>6.1</v>
      </c>
      <c r="P4" s="46">
        <f t="shared" si="5"/>
        <v>205.04999999999998</v>
      </c>
      <c r="R4" s="49">
        <f t="shared" si="6"/>
        <v>2.0094537400000001</v>
      </c>
      <c r="V4" s="48"/>
    </row>
    <row r="5" spans="1:22" x14ac:dyDescent="0.3">
      <c r="A5" s="37">
        <f>'[2]Proj - Inside'!A5</f>
        <v>45139</v>
      </c>
      <c r="B5" s="48">
        <v>1305</v>
      </c>
      <c r="C5" s="3"/>
      <c r="D5" s="4">
        <f t="shared" si="0"/>
        <v>14</v>
      </c>
      <c r="E5" s="4">
        <f t="shared" si="7"/>
        <v>40.17</v>
      </c>
      <c r="F5" s="4">
        <f t="shared" si="8"/>
        <v>35.93</v>
      </c>
      <c r="G5" s="4">
        <f t="shared" si="9"/>
        <v>32.409999999999997</v>
      </c>
      <c r="I5" s="46">
        <f t="shared" si="1"/>
        <v>20.96</v>
      </c>
      <c r="J5" s="46">
        <f t="shared" si="2"/>
        <v>2.08</v>
      </c>
      <c r="K5" s="46">
        <v>-24</v>
      </c>
      <c r="L5" s="46">
        <f t="shared" si="3"/>
        <v>5.35</v>
      </c>
      <c r="M5" s="4">
        <f>ROUND(B5*$G$35,2)</f>
        <v>70.790000000000006</v>
      </c>
      <c r="N5" s="46">
        <v>-8</v>
      </c>
      <c r="O5" s="46">
        <f t="shared" si="4"/>
        <v>5.82</v>
      </c>
      <c r="P5" s="46">
        <f t="shared" si="5"/>
        <v>195.51</v>
      </c>
      <c r="R5" s="49">
        <f t="shared" si="6"/>
        <v>1.9260204600000002</v>
      </c>
      <c r="V5" s="48"/>
    </row>
    <row r="6" spans="1:22" x14ac:dyDescent="0.3">
      <c r="A6" s="37">
        <f>'[2]Proj - Inside'!A6</f>
        <v>45170</v>
      </c>
      <c r="B6" s="48">
        <v>1002</v>
      </c>
      <c r="C6" s="3"/>
      <c r="D6" s="4">
        <f t="shared" si="0"/>
        <v>14</v>
      </c>
      <c r="E6" s="4">
        <f t="shared" si="7"/>
        <v>40.17</v>
      </c>
      <c r="F6" s="4">
        <f t="shared" si="8"/>
        <v>35.93</v>
      </c>
      <c r="G6" s="4">
        <f t="shared" si="9"/>
        <v>0.21</v>
      </c>
      <c r="I6" s="46">
        <f t="shared" si="1"/>
        <v>15.45</v>
      </c>
      <c r="J6" s="46">
        <f t="shared" si="2"/>
        <v>1.53</v>
      </c>
      <c r="K6" s="46">
        <v>-24</v>
      </c>
      <c r="L6" s="46">
        <f t="shared" si="3"/>
        <v>3.94</v>
      </c>
      <c r="M6" s="4">
        <f>ROUND(B6*$G$35,2)</f>
        <v>54.36</v>
      </c>
      <c r="N6" s="46">
        <v>-8</v>
      </c>
      <c r="O6" s="46">
        <f t="shared" si="4"/>
        <v>4.0999999999999996</v>
      </c>
      <c r="P6" s="46">
        <f t="shared" si="5"/>
        <v>137.68999999999997</v>
      </c>
      <c r="R6" s="49">
        <f t="shared" si="6"/>
        <v>1.42204664</v>
      </c>
      <c r="V6" s="48"/>
    </row>
    <row r="7" spans="1:22" x14ac:dyDescent="0.3">
      <c r="A7" s="37">
        <f>'[2]Proj - Inside'!A7</f>
        <v>45200</v>
      </c>
      <c r="B7" s="48">
        <v>824</v>
      </c>
      <c r="C7" s="3"/>
      <c r="D7" s="4">
        <f t="shared" si="0"/>
        <v>14</v>
      </c>
      <c r="E7" s="4">
        <f t="shared" ref="E7:E14" si="10">ROUND(IF(B7&lt;650,B7*$D$35,650*$D$35),2)</f>
        <v>37.6</v>
      </c>
      <c r="F7" s="4">
        <f t="shared" ref="F7:F14" si="11">ROUND(IF(B7&lt;651,0,IF(B7&lt;1000,(B7-650)*$D$36,350*$D$36)),2)</f>
        <v>10.07</v>
      </c>
      <c r="G7" s="4">
        <f t="shared" ref="G7:G14" si="12">ROUND(IF(B7&lt;1001,0,(B7-1000)*$D$37),2)</f>
        <v>0</v>
      </c>
      <c r="I7" s="46">
        <f t="shared" si="1"/>
        <v>10.55</v>
      </c>
      <c r="J7" s="46">
        <f t="shared" si="2"/>
        <v>1.04</v>
      </c>
      <c r="K7" s="46">
        <v>-24</v>
      </c>
      <c r="L7" s="46">
        <f t="shared" si="3"/>
        <v>2.69</v>
      </c>
      <c r="M7" s="4">
        <f>ROUND(B7*$G$34,2)</f>
        <v>40.32</v>
      </c>
      <c r="N7" s="46">
        <v>-8</v>
      </c>
      <c r="O7" s="46">
        <f t="shared" si="4"/>
        <v>2.58</v>
      </c>
      <c r="P7" s="46">
        <f t="shared" si="5"/>
        <v>86.850000000000009</v>
      </c>
      <c r="R7" s="49">
        <f t="shared" si="6"/>
        <v>0.99138367999999999</v>
      </c>
      <c r="V7" s="48"/>
    </row>
    <row r="8" spans="1:22" x14ac:dyDescent="0.3">
      <c r="A8" s="37">
        <f>'[2]Proj - Inside'!A8</f>
        <v>45231</v>
      </c>
      <c r="B8" s="48">
        <v>812</v>
      </c>
      <c r="C8" s="3"/>
      <c r="D8" s="4">
        <f t="shared" si="0"/>
        <v>14</v>
      </c>
      <c r="E8" s="4">
        <f t="shared" si="10"/>
        <v>37.6</v>
      </c>
      <c r="F8" s="4">
        <f t="shared" si="11"/>
        <v>9.3699999999999992</v>
      </c>
      <c r="G8" s="4">
        <f t="shared" si="12"/>
        <v>0</v>
      </c>
      <c r="I8" s="46">
        <f t="shared" si="1"/>
        <v>10.43</v>
      </c>
      <c r="J8" s="46">
        <f t="shared" si="2"/>
        <v>1.03</v>
      </c>
      <c r="K8" s="46">
        <v>-24</v>
      </c>
      <c r="L8" s="46">
        <f t="shared" si="3"/>
        <v>2.66</v>
      </c>
      <c r="M8" s="4">
        <f t="shared" ref="M8:M14" si="13">ROUND(B8*$G$34,2)</f>
        <v>39.729999999999997</v>
      </c>
      <c r="N8" s="46">
        <v>-8</v>
      </c>
      <c r="O8" s="46">
        <f t="shared" si="4"/>
        <v>2.54</v>
      </c>
      <c r="P8" s="46">
        <f t="shared" si="5"/>
        <v>85.36</v>
      </c>
      <c r="R8" s="49">
        <f t="shared" si="6"/>
        <v>0.97328601999999986</v>
      </c>
      <c r="V8" s="48"/>
    </row>
    <row r="9" spans="1:22" x14ac:dyDescent="0.3">
      <c r="A9" s="37">
        <f>'[2]Proj - Inside'!A9</f>
        <v>45261</v>
      </c>
      <c r="B9" s="48">
        <v>1054</v>
      </c>
      <c r="C9" s="3"/>
      <c r="D9" s="4">
        <f t="shared" si="0"/>
        <v>14</v>
      </c>
      <c r="E9" s="4">
        <f t="shared" si="10"/>
        <v>37.6</v>
      </c>
      <c r="F9" s="4">
        <f t="shared" si="11"/>
        <v>20.25</v>
      </c>
      <c r="G9" s="4">
        <f t="shared" si="12"/>
        <v>3.12</v>
      </c>
      <c r="I9" s="46">
        <f t="shared" si="1"/>
        <v>12.83</v>
      </c>
      <c r="J9" s="46">
        <f t="shared" si="2"/>
        <v>1.27</v>
      </c>
      <c r="K9" s="46">
        <v>-24</v>
      </c>
      <c r="L9" s="46">
        <f t="shared" si="3"/>
        <v>3.27</v>
      </c>
      <c r="M9" s="4">
        <f t="shared" si="13"/>
        <v>51.57</v>
      </c>
      <c r="N9" s="46">
        <v>-8</v>
      </c>
      <c r="O9" s="46">
        <f t="shared" si="4"/>
        <v>3.43</v>
      </c>
      <c r="P9" s="46">
        <f t="shared" si="5"/>
        <v>115.34</v>
      </c>
      <c r="R9" s="49">
        <f t="shared" si="6"/>
        <v>1.3364661799999999</v>
      </c>
      <c r="V9" s="48"/>
    </row>
    <row r="10" spans="1:22" x14ac:dyDescent="0.3">
      <c r="A10" s="37">
        <f>'[2]Proj - Inside'!A10</f>
        <v>45292</v>
      </c>
      <c r="B10" s="48">
        <v>1098</v>
      </c>
      <c r="C10" s="3"/>
      <c r="D10" s="4">
        <f t="shared" si="0"/>
        <v>14</v>
      </c>
      <c r="E10" s="4">
        <f t="shared" si="10"/>
        <v>37.6</v>
      </c>
      <c r="F10" s="4">
        <f t="shared" si="11"/>
        <v>20.25</v>
      </c>
      <c r="G10" s="4">
        <f t="shared" si="12"/>
        <v>5.67</v>
      </c>
      <c r="I10" s="46">
        <f t="shared" si="1"/>
        <v>13.26</v>
      </c>
      <c r="J10" s="46">
        <f t="shared" si="2"/>
        <v>1.31</v>
      </c>
      <c r="K10" s="46">
        <v>-24</v>
      </c>
      <c r="L10" s="46">
        <f t="shared" si="3"/>
        <v>3.39</v>
      </c>
      <c r="M10" s="4">
        <f t="shared" si="13"/>
        <v>53.73</v>
      </c>
      <c r="N10" s="46">
        <v>-8</v>
      </c>
      <c r="O10" s="46">
        <f t="shared" si="4"/>
        <v>3.6</v>
      </c>
      <c r="P10" s="46">
        <f t="shared" si="5"/>
        <v>120.81</v>
      </c>
      <c r="R10" s="49">
        <f t="shared" si="6"/>
        <v>1.4027220199999999</v>
      </c>
      <c r="V10" s="48"/>
    </row>
    <row r="11" spans="1:22" x14ac:dyDescent="0.3">
      <c r="A11" s="37">
        <f>'[2]Proj - Inside'!A11</f>
        <v>45323</v>
      </c>
      <c r="B11" s="48">
        <v>904</v>
      </c>
      <c r="C11" s="3"/>
      <c r="D11" s="4">
        <f t="shared" si="0"/>
        <v>14</v>
      </c>
      <c r="E11" s="4">
        <f t="shared" si="10"/>
        <v>37.6</v>
      </c>
      <c r="F11" s="4">
        <f t="shared" si="11"/>
        <v>14.69</v>
      </c>
      <c r="G11" s="4">
        <f t="shared" si="12"/>
        <v>0</v>
      </c>
      <c r="I11" s="46">
        <f t="shared" si="1"/>
        <v>11.34</v>
      </c>
      <c r="J11" s="46">
        <f t="shared" si="2"/>
        <v>1.1200000000000001</v>
      </c>
      <c r="K11" s="46">
        <v>-24</v>
      </c>
      <c r="L11" s="46">
        <f t="shared" si="3"/>
        <v>2.9</v>
      </c>
      <c r="M11" s="4">
        <f t="shared" si="13"/>
        <v>44.23</v>
      </c>
      <c r="N11" s="46">
        <v>-8</v>
      </c>
      <c r="O11" s="46">
        <f t="shared" si="4"/>
        <v>2.88</v>
      </c>
      <c r="P11" s="46">
        <f t="shared" si="5"/>
        <v>96.76</v>
      </c>
      <c r="R11" s="49">
        <f t="shared" si="6"/>
        <v>1.1113190199999998</v>
      </c>
      <c r="V11" s="48"/>
    </row>
    <row r="12" spans="1:22" x14ac:dyDescent="0.3">
      <c r="A12" s="37">
        <f>'[2]Proj - Inside'!A12</f>
        <v>45352</v>
      </c>
      <c r="B12" s="48">
        <v>849</v>
      </c>
      <c r="C12" s="3"/>
      <c r="D12" s="4">
        <f t="shared" si="0"/>
        <v>14</v>
      </c>
      <c r="E12" s="4">
        <f t="shared" si="10"/>
        <v>37.6</v>
      </c>
      <c r="F12" s="4">
        <f t="shared" si="11"/>
        <v>11.51</v>
      </c>
      <c r="G12" s="4">
        <f t="shared" si="12"/>
        <v>0</v>
      </c>
      <c r="I12" s="46">
        <f t="shared" si="1"/>
        <v>10.8</v>
      </c>
      <c r="J12" s="46">
        <f t="shared" si="2"/>
        <v>1.07</v>
      </c>
      <c r="K12" s="46">
        <v>-24</v>
      </c>
      <c r="L12" s="46">
        <f t="shared" si="3"/>
        <v>2.76</v>
      </c>
      <c r="M12" s="4">
        <f t="shared" si="13"/>
        <v>41.54</v>
      </c>
      <c r="N12" s="46">
        <v>-8</v>
      </c>
      <c r="O12" s="46">
        <f t="shared" si="4"/>
        <v>2.68</v>
      </c>
      <c r="P12" s="46">
        <f t="shared" si="5"/>
        <v>89.96</v>
      </c>
      <c r="R12" s="49">
        <f t="shared" si="6"/>
        <v>1.0288059599999999</v>
      </c>
      <c r="V12" s="48"/>
    </row>
    <row r="13" spans="1:22" x14ac:dyDescent="0.3">
      <c r="A13" s="37">
        <f>'[2]Proj - Inside'!A13</f>
        <v>45383</v>
      </c>
      <c r="B13" s="48">
        <v>744</v>
      </c>
      <c r="C13" s="3"/>
      <c r="D13" s="4">
        <f t="shared" si="0"/>
        <v>14</v>
      </c>
      <c r="E13" s="4">
        <f t="shared" si="10"/>
        <v>37.6</v>
      </c>
      <c r="F13" s="4">
        <f t="shared" si="11"/>
        <v>5.44</v>
      </c>
      <c r="G13" s="4">
        <f t="shared" si="12"/>
        <v>0</v>
      </c>
      <c r="I13" s="46">
        <f t="shared" si="1"/>
        <v>9.76</v>
      </c>
      <c r="J13" s="46">
        <f t="shared" si="2"/>
        <v>0.97</v>
      </c>
      <c r="K13" s="46">
        <v>-24</v>
      </c>
      <c r="L13" s="46">
        <f t="shared" si="3"/>
        <v>2.4900000000000002</v>
      </c>
      <c r="M13" s="4">
        <f t="shared" si="13"/>
        <v>36.4</v>
      </c>
      <c r="N13" s="46">
        <v>-8</v>
      </c>
      <c r="O13" s="46">
        <f t="shared" si="4"/>
        <v>2.29</v>
      </c>
      <c r="P13" s="46">
        <f t="shared" si="5"/>
        <v>76.95</v>
      </c>
      <c r="R13" s="49">
        <f t="shared" si="6"/>
        <v>0.87114159999999996</v>
      </c>
      <c r="V13" s="48"/>
    </row>
    <row r="14" spans="1:22" x14ac:dyDescent="0.3">
      <c r="A14" s="37">
        <f>'[2]Proj - Inside'!A14</f>
        <v>45413</v>
      </c>
      <c r="B14" s="48">
        <v>911</v>
      </c>
      <c r="C14" s="3"/>
      <c r="D14" s="4">
        <f t="shared" si="0"/>
        <v>14</v>
      </c>
      <c r="E14" s="4">
        <f t="shared" si="10"/>
        <v>37.6</v>
      </c>
      <c r="F14" s="4">
        <f t="shared" si="11"/>
        <v>15.1</v>
      </c>
      <c r="G14" s="4">
        <f t="shared" si="12"/>
        <v>0</v>
      </c>
      <c r="I14" s="46">
        <f t="shared" si="1"/>
        <v>11.41</v>
      </c>
      <c r="J14" s="46">
        <f t="shared" si="2"/>
        <v>1.1299999999999999</v>
      </c>
      <c r="K14" s="46">
        <v>-24</v>
      </c>
      <c r="L14" s="46">
        <f t="shared" si="3"/>
        <v>2.91</v>
      </c>
      <c r="M14" s="4">
        <f t="shared" si="13"/>
        <v>44.58</v>
      </c>
      <c r="N14" s="46">
        <v>-8</v>
      </c>
      <c r="O14" s="46">
        <f t="shared" si="4"/>
        <v>2.91</v>
      </c>
      <c r="P14" s="46">
        <f t="shared" si="5"/>
        <v>97.639999999999986</v>
      </c>
      <c r="R14" s="49">
        <f t="shared" si="6"/>
        <v>1.1220549199999998</v>
      </c>
      <c r="V14" s="48"/>
    </row>
    <row r="15" spans="1:22" x14ac:dyDescent="0.3">
      <c r="A15" s="37">
        <f>'[2]Proj - Inside'!A15</f>
        <v>45444</v>
      </c>
      <c r="B15" s="48">
        <v>1142</v>
      </c>
      <c r="C15" s="3"/>
      <c r="D15" s="4">
        <f t="shared" si="0"/>
        <v>14</v>
      </c>
      <c r="E15" s="4">
        <f t="shared" ref="E15:E18" si="14">ROUND(IF(B15&lt;650,B15*$D$38,650*$D$38),2)</f>
        <v>40.17</v>
      </c>
      <c r="F15" s="4">
        <f t="shared" ref="F15:F18" si="15">ROUND(IF(B15&lt;651,0,IF(B15&lt;1000,(B15-650)*$D$39,350*$D$39)),2)</f>
        <v>35.93</v>
      </c>
      <c r="G15" s="4">
        <f t="shared" ref="G15:G18" si="16">ROUND(IF(B15&lt;1001,0,(B15-1000)*$D$40),2)</f>
        <v>15.09</v>
      </c>
      <c r="I15" s="46">
        <f t="shared" si="1"/>
        <v>18</v>
      </c>
      <c r="J15" s="46">
        <f t="shared" si="2"/>
        <v>1.78</v>
      </c>
      <c r="K15" s="46">
        <v>-24</v>
      </c>
      <c r="L15" s="46">
        <f t="shared" si="3"/>
        <v>4.59</v>
      </c>
      <c r="M15" s="4">
        <f>ROUND(B15*$G$35,2)</f>
        <v>61.95</v>
      </c>
      <c r="N15" s="46">
        <v>-8</v>
      </c>
      <c r="O15" s="46">
        <f t="shared" si="4"/>
        <v>4.8899999999999997</v>
      </c>
      <c r="P15" s="46">
        <f t="shared" si="5"/>
        <v>164.39999999999998</v>
      </c>
      <c r="R15" s="49">
        <f t="shared" si="6"/>
        <v>1.6548623</v>
      </c>
      <c r="V15" s="48"/>
    </row>
    <row r="16" spans="1:22" x14ac:dyDescent="0.3">
      <c r="A16" s="37">
        <f>'[2]Proj - Inside'!A16</f>
        <v>45474</v>
      </c>
      <c r="B16" s="48">
        <v>1355</v>
      </c>
      <c r="C16" s="3"/>
      <c r="D16" s="4">
        <f t="shared" si="0"/>
        <v>14</v>
      </c>
      <c r="E16" s="4">
        <f t="shared" si="14"/>
        <v>40.17</v>
      </c>
      <c r="F16" s="4">
        <f t="shared" si="15"/>
        <v>35.93</v>
      </c>
      <c r="G16" s="4">
        <f t="shared" si="16"/>
        <v>37.72</v>
      </c>
      <c r="I16" s="46">
        <f t="shared" si="1"/>
        <v>21.87</v>
      </c>
      <c r="J16" s="46">
        <f t="shared" si="2"/>
        <v>2.17</v>
      </c>
      <c r="K16" s="46">
        <v>-24</v>
      </c>
      <c r="L16" s="46">
        <f t="shared" si="3"/>
        <v>5.58</v>
      </c>
      <c r="M16" s="4">
        <f t="shared" ref="M16:M18" si="17">ROUND(B16*$G$35,2)</f>
        <v>73.510000000000005</v>
      </c>
      <c r="N16" s="46">
        <v>-8</v>
      </c>
      <c r="O16" s="46">
        <f t="shared" si="4"/>
        <v>6.1</v>
      </c>
      <c r="P16" s="46">
        <f t="shared" si="5"/>
        <v>205.04999999999998</v>
      </c>
      <c r="R16" s="49">
        <f t="shared" si="6"/>
        <v>2.0094537400000001</v>
      </c>
      <c r="V16" s="48"/>
    </row>
    <row r="17" spans="1:22" x14ac:dyDescent="0.3">
      <c r="A17" s="37">
        <f>'[2]Proj - Inside'!A17</f>
        <v>45505</v>
      </c>
      <c r="B17" s="48">
        <v>1305</v>
      </c>
      <c r="C17" s="3"/>
      <c r="D17" s="4">
        <f t="shared" si="0"/>
        <v>14</v>
      </c>
      <c r="E17" s="4">
        <f t="shared" si="14"/>
        <v>40.17</v>
      </c>
      <c r="F17" s="4">
        <f t="shared" si="15"/>
        <v>35.93</v>
      </c>
      <c r="G17" s="4">
        <f t="shared" si="16"/>
        <v>32.409999999999997</v>
      </c>
      <c r="I17" s="46">
        <f t="shared" si="1"/>
        <v>20.96</v>
      </c>
      <c r="J17" s="46">
        <f t="shared" si="2"/>
        <v>2.08</v>
      </c>
      <c r="K17" s="46">
        <v>-24</v>
      </c>
      <c r="L17" s="46">
        <f t="shared" si="3"/>
        <v>5.35</v>
      </c>
      <c r="M17" s="4">
        <f t="shared" si="17"/>
        <v>70.790000000000006</v>
      </c>
      <c r="N17" s="46">
        <v>-8</v>
      </c>
      <c r="O17" s="46">
        <f t="shared" si="4"/>
        <v>5.82</v>
      </c>
      <c r="P17" s="46">
        <f t="shared" si="5"/>
        <v>195.51</v>
      </c>
      <c r="R17" s="49">
        <f t="shared" si="6"/>
        <v>1.9260204600000002</v>
      </c>
      <c r="V17" s="48"/>
    </row>
    <row r="18" spans="1:22" x14ac:dyDescent="0.3">
      <c r="A18" s="37">
        <f>'[2]Proj - Inside'!A18</f>
        <v>45536</v>
      </c>
      <c r="B18" s="48">
        <v>1002</v>
      </c>
      <c r="C18" s="3"/>
      <c r="D18" s="4">
        <f t="shared" si="0"/>
        <v>14</v>
      </c>
      <c r="E18" s="4">
        <f t="shared" si="14"/>
        <v>40.17</v>
      </c>
      <c r="F18" s="4">
        <f t="shared" si="15"/>
        <v>35.93</v>
      </c>
      <c r="G18" s="4">
        <f t="shared" si="16"/>
        <v>0.21</v>
      </c>
      <c r="I18" s="46">
        <f t="shared" si="1"/>
        <v>15.45</v>
      </c>
      <c r="J18" s="46">
        <f t="shared" si="2"/>
        <v>1.53</v>
      </c>
      <c r="K18" s="46">
        <v>-24</v>
      </c>
      <c r="L18" s="46">
        <f t="shared" si="3"/>
        <v>3.94</v>
      </c>
      <c r="M18" s="4">
        <f t="shared" si="17"/>
        <v>54.36</v>
      </c>
      <c r="N18" s="46">
        <v>-8</v>
      </c>
      <c r="O18" s="46">
        <f t="shared" si="4"/>
        <v>4.0999999999999996</v>
      </c>
      <c r="P18" s="46">
        <f t="shared" si="5"/>
        <v>137.68999999999997</v>
      </c>
      <c r="R18" s="49">
        <f t="shared" si="6"/>
        <v>1.42204664</v>
      </c>
      <c r="V18" s="48"/>
    </row>
    <row r="19" spans="1:22" x14ac:dyDescent="0.3">
      <c r="A19" s="37">
        <f>'[2]Proj - Inside'!A19</f>
        <v>45566</v>
      </c>
      <c r="B19" s="48">
        <v>824</v>
      </c>
      <c r="C19" s="3"/>
      <c r="D19" s="4">
        <f t="shared" si="0"/>
        <v>14</v>
      </c>
      <c r="E19" s="4">
        <f t="shared" ref="E19:E26" si="18">ROUND(IF(B19&lt;650,B19*$D$35,650*$D$35),2)</f>
        <v>37.6</v>
      </c>
      <c r="F19" s="4">
        <f t="shared" ref="F19:F26" si="19">ROUND(IF(B19&lt;651,0,IF(B19&lt;1000,(B19-650)*$D$36,350*$D$36)),2)</f>
        <v>10.07</v>
      </c>
      <c r="G19" s="4">
        <f t="shared" ref="G19:G26" si="20">ROUND(IF(B19&lt;1001,0,(B19-1000)*$D$37),2)</f>
        <v>0</v>
      </c>
      <c r="I19" s="46">
        <f t="shared" si="1"/>
        <v>10.55</v>
      </c>
      <c r="J19" s="46">
        <f t="shared" si="2"/>
        <v>1.04</v>
      </c>
      <c r="K19" s="46">
        <v>-24</v>
      </c>
      <c r="L19" s="46">
        <f t="shared" si="3"/>
        <v>2.69</v>
      </c>
      <c r="M19" s="4">
        <f>ROUND(B19*$G$34,2)</f>
        <v>40.32</v>
      </c>
      <c r="N19" s="46">
        <v>-8</v>
      </c>
      <c r="O19" s="46">
        <f t="shared" si="4"/>
        <v>2.58</v>
      </c>
      <c r="P19" s="46">
        <f t="shared" si="5"/>
        <v>86.850000000000009</v>
      </c>
      <c r="R19" s="49">
        <f t="shared" si="6"/>
        <v>0.99138367999999999</v>
      </c>
      <c r="V19" s="48"/>
    </row>
    <row r="20" spans="1:22" x14ac:dyDescent="0.3">
      <c r="A20" s="37">
        <f>'[2]Proj - Inside'!A20</f>
        <v>45597</v>
      </c>
      <c r="B20" s="48">
        <v>812</v>
      </c>
      <c r="C20" s="3"/>
      <c r="D20" s="4">
        <f t="shared" si="0"/>
        <v>14</v>
      </c>
      <c r="E20" s="4">
        <f t="shared" si="18"/>
        <v>37.6</v>
      </c>
      <c r="F20" s="4">
        <f t="shared" si="19"/>
        <v>9.3699999999999992</v>
      </c>
      <c r="G20" s="4">
        <f t="shared" si="20"/>
        <v>0</v>
      </c>
      <c r="I20" s="46">
        <f t="shared" si="1"/>
        <v>10.43</v>
      </c>
      <c r="J20" s="46">
        <f t="shared" si="2"/>
        <v>1.03</v>
      </c>
      <c r="K20" s="46">
        <v>-24</v>
      </c>
      <c r="L20" s="46">
        <f t="shared" si="3"/>
        <v>2.66</v>
      </c>
      <c r="M20" s="4">
        <f t="shared" ref="M20:M26" si="21">ROUND(B20*$G$34,2)</f>
        <v>39.729999999999997</v>
      </c>
      <c r="N20" s="46">
        <v>-8</v>
      </c>
      <c r="O20" s="46">
        <f t="shared" si="4"/>
        <v>2.54</v>
      </c>
      <c r="P20" s="46">
        <f t="shared" si="5"/>
        <v>85.36</v>
      </c>
      <c r="R20" s="49">
        <f t="shared" si="6"/>
        <v>0.97328601999999986</v>
      </c>
      <c r="V20" s="48"/>
    </row>
    <row r="21" spans="1:22" x14ac:dyDescent="0.3">
      <c r="A21" s="37">
        <f>'[2]Proj - Inside'!A21</f>
        <v>45627</v>
      </c>
      <c r="B21" s="48">
        <v>1054</v>
      </c>
      <c r="C21" s="3"/>
      <c r="D21" s="4">
        <f t="shared" si="0"/>
        <v>14</v>
      </c>
      <c r="E21" s="4">
        <f t="shared" si="18"/>
        <v>37.6</v>
      </c>
      <c r="F21" s="4">
        <f t="shared" si="19"/>
        <v>20.25</v>
      </c>
      <c r="G21" s="4">
        <f t="shared" si="20"/>
        <v>3.12</v>
      </c>
      <c r="I21" s="46">
        <f t="shared" si="1"/>
        <v>12.83</v>
      </c>
      <c r="J21" s="46">
        <f t="shared" si="2"/>
        <v>1.27</v>
      </c>
      <c r="K21" s="46">
        <v>-24</v>
      </c>
      <c r="L21" s="46">
        <f t="shared" si="3"/>
        <v>3.27</v>
      </c>
      <c r="M21" s="4">
        <f t="shared" si="21"/>
        <v>51.57</v>
      </c>
      <c r="N21" s="46">
        <v>-8</v>
      </c>
      <c r="O21" s="46">
        <f t="shared" si="4"/>
        <v>3.43</v>
      </c>
      <c r="P21" s="46">
        <f t="shared" si="5"/>
        <v>115.34</v>
      </c>
      <c r="R21" s="49">
        <f t="shared" si="6"/>
        <v>1.3364661799999999</v>
      </c>
      <c r="V21" s="48"/>
    </row>
    <row r="22" spans="1:22" x14ac:dyDescent="0.3">
      <c r="A22" s="37">
        <f>'[2]Proj - Inside'!A22</f>
        <v>45658</v>
      </c>
      <c r="B22" s="48">
        <v>1098</v>
      </c>
      <c r="C22" s="3"/>
      <c r="D22" s="4">
        <f t="shared" si="0"/>
        <v>14</v>
      </c>
      <c r="E22" s="4">
        <f t="shared" si="18"/>
        <v>37.6</v>
      </c>
      <c r="F22" s="4">
        <f t="shared" si="19"/>
        <v>20.25</v>
      </c>
      <c r="G22" s="4">
        <f t="shared" si="20"/>
        <v>5.67</v>
      </c>
      <c r="I22" s="46">
        <f t="shared" si="1"/>
        <v>13.26</v>
      </c>
      <c r="J22" s="46">
        <f t="shared" si="2"/>
        <v>1.31</v>
      </c>
      <c r="K22" s="46">
        <v>-24</v>
      </c>
      <c r="L22" s="46">
        <f t="shared" si="3"/>
        <v>3.39</v>
      </c>
      <c r="M22" s="4">
        <f t="shared" si="21"/>
        <v>53.73</v>
      </c>
      <c r="N22" s="46">
        <v>-8</v>
      </c>
      <c r="O22" s="46">
        <f t="shared" si="4"/>
        <v>3.6</v>
      </c>
      <c r="P22" s="46">
        <f t="shared" si="5"/>
        <v>120.81</v>
      </c>
      <c r="R22" s="49">
        <f t="shared" si="6"/>
        <v>1.4027220199999999</v>
      </c>
      <c r="V22" s="48"/>
    </row>
    <row r="23" spans="1:22" x14ac:dyDescent="0.3">
      <c r="A23" s="37">
        <f>'[2]Proj - Inside'!A23</f>
        <v>45689</v>
      </c>
      <c r="B23" s="48">
        <v>904</v>
      </c>
      <c r="C23" s="3"/>
      <c r="D23" s="4">
        <f t="shared" si="0"/>
        <v>14</v>
      </c>
      <c r="E23" s="4">
        <f t="shared" si="18"/>
        <v>37.6</v>
      </c>
      <c r="F23" s="4">
        <f t="shared" si="19"/>
        <v>14.69</v>
      </c>
      <c r="G23" s="4">
        <f t="shared" si="20"/>
        <v>0</v>
      </c>
      <c r="I23" s="46">
        <f t="shared" si="1"/>
        <v>11.34</v>
      </c>
      <c r="J23" s="46">
        <f t="shared" si="2"/>
        <v>1.1200000000000001</v>
      </c>
      <c r="K23" s="46">
        <v>-24</v>
      </c>
      <c r="L23" s="46">
        <f t="shared" si="3"/>
        <v>2.9</v>
      </c>
      <c r="M23" s="4">
        <f t="shared" si="21"/>
        <v>44.23</v>
      </c>
      <c r="N23" s="46">
        <v>-8</v>
      </c>
      <c r="O23" s="46">
        <f t="shared" si="4"/>
        <v>2.88</v>
      </c>
      <c r="P23" s="46">
        <f t="shared" si="5"/>
        <v>96.76</v>
      </c>
      <c r="R23" s="49">
        <f t="shared" si="6"/>
        <v>1.1113190199999998</v>
      </c>
      <c r="V23" s="48"/>
    </row>
    <row r="24" spans="1:22" x14ac:dyDescent="0.3">
      <c r="A24" s="37">
        <f>'[2]Proj - Inside'!A24</f>
        <v>45717</v>
      </c>
      <c r="B24" s="48">
        <v>849</v>
      </c>
      <c r="C24" s="3"/>
      <c r="D24" s="4">
        <f t="shared" si="0"/>
        <v>14</v>
      </c>
      <c r="E24" s="4">
        <f t="shared" si="18"/>
        <v>37.6</v>
      </c>
      <c r="F24" s="4">
        <f t="shared" si="19"/>
        <v>11.51</v>
      </c>
      <c r="G24" s="4">
        <f t="shared" si="20"/>
        <v>0</v>
      </c>
      <c r="I24" s="46">
        <f t="shared" si="1"/>
        <v>10.8</v>
      </c>
      <c r="J24" s="46">
        <f t="shared" si="2"/>
        <v>1.07</v>
      </c>
      <c r="K24" s="46">
        <v>-24</v>
      </c>
      <c r="L24" s="46">
        <f t="shared" si="3"/>
        <v>2.76</v>
      </c>
      <c r="M24" s="4">
        <f t="shared" si="21"/>
        <v>41.54</v>
      </c>
      <c r="N24" s="46">
        <v>-8</v>
      </c>
      <c r="O24" s="46">
        <f t="shared" si="4"/>
        <v>2.68</v>
      </c>
      <c r="P24" s="46">
        <f t="shared" si="5"/>
        <v>89.96</v>
      </c>
      <c r="R24" s="49">
        <f t="shared" si="6"/>
        <v>1.0288059599999999</v>
      </c>
      <c r="V24" s="48"/>
    </row>
    <row r="25" spans="1:22" x14ac:dyDescent="0.3">
      <c r="A25" s="37">
        <f>'[2]Proj - Inside'!A25</f>
        <v>45748</v>
      </c>
      <c r="B25" s="48">
        <v>744</v>
      </c>
      <c r="C25" s="3"/>
      <c r="D25" s="4">
        <f t="shared" si="0"/>
        <v>14</v>
      </c>
      <c r="E25" s="4">
        <f t="shared" si="18"/>
        <v>37.6</v>
      </c>
      <c r="F25" s="4">
        <f t="shared" si="19"/>
        <v>5.44</v>
      </c>
      <c r="G25" s="4">
        <f t="shared" si="20"/>
        <v>0</v>
      </c>
      <c r="I25" s="46">
        <f t="shared" si="1"/>
        <v>9.76</v>
      </c>
      <c r="J25" s="46">
        <f t="shared" si="2"/>
        <v>0.97</v>
      </c>
      <c r="K25" s="46">
        <v>-24</v>
      </c>
      <c r="L25" s="46">
        <f t="shared" si="3"/>
        <v>2.4900000000000002</v>
      </c>
      <c r="M25" s="4">
        <f t="shared" si="21"/>
        <v>36.4</v>
      </c>
      <c r="N25" s="46">
        <v>-8</v>
      </c>
      <c r="O25" s="46">
        <f t="shared" si="4"/>
        <v>2.29</v>
      </c>
      <c r="P25" s="46">
        <f t="shared" si="5"/>
        <v>76.95</v>
      </c>
      <c r="R25" s="49">
        <f t="shared" si="6"/>
        <v>0.87114159999999996</v>
      </c>
      <c r="V25" s="48"/>
    </row>
    <row r="26" spans="1:22" x14ac:dyDescent="0.3">
      <c r="A26" s="37">
        <f>'[2]Proj - Inside'!A26</f>
        <v>45778</v>
      </c>
      <c r="B26" s="48">
        <v>911</v>
      </c>
      <c r="C26" s="3"/>
      <c r="D26" s="4">
        <f t="shared" si="0"/>
        <v>14</v>
      </c>
      <c r="E26" s="4">
        <f t="shared" si="18"/>
        <v>37.6</v>
      </c>
      <c r="F26" s="4">
        <f t="shared" si="19"/>
        <v>15.1</v>
      </c>
      <c r="G26" s="4">
        <f t="shared" si="20"/>
        <v>0</v>
      </c>
      <c r="I26" s="46">
        <f t="shared" si="1"/>
        <v>11.41</v>
      </c>
      <c r="J26" s="46">
        <f t="shared" si="2"/>
        <v>1.1299999999999999</v>
      </c>
      <c r="K26" s="46">
        <v>-24</v>
      </c>
      <c r="L26" s="46">
        <f t="shared" si="3"/>
        <v>2.91</v>
      </c>
      <c r="M26" s="4">
        <f t="shared" si="21"/>
        <v>44.58</v>
      </c>
      <c r="N26" s="46">
        <v>-8</v>
      </c>
      <c r="O26" s="46">
        <f t="shared" si="4"/>
        <v>2.91</v>
      </c>
      <c r="P26" s="46">
        <f t="shared" si="5"/>
        <v>97.639999999999986</v>
      </c>
      <c r="R26" s="49">
        <f t="shared" si="6"/>
        <v>1.1220549199999998</v>
      </c>
      <c r="V26" s="48"/>
    </row>
    <row r="27" spans="1:22" x14ac:dyDescent="0.3">
      <c r="B27" s="48"/>
      <c r="C27" s="3"/>
      <c r="D27" s="4"/>
      <c r="E27" s="4"/>
      <c r="F27" s="4"/>
      <c r="G27" s="4"/>
      <c r="I27" s="46"/>
      <c r="J27" s="46"/>
      <c r="K27" s="4"/>
      <c r="L27" s="46"/>
      <c r="M27" s="4"/>
      <c r="O27" s="46"/>
      <c r="P27" s="46"/>
      <c r="R27" s="49"/>
    </row>
    <row r="28" spans="1:22" x14ac:dyDescent="0.3">
      <c r="B28" s="48"/>
      <c r="C28" s="3"/>
      <c r="D28" s="4"/>
      <c r="E28" s="4"/>
      <c r="F28" s="4"/>
      <c r="G28" s="4"/>
      <c r="I28" s="46"/>
      <c r="J28" s="46"/>
      <c r="K28" s="46"/>
      <c r="L28" s="46"/>
      <c r="M28" s="4"/>
      <c r="O28" s="46"/>
      <c r="P28" s="46"/>
      <c r="R28" s="49"/>
    </row>
    <row r="29" spans="1:22" x14ac:dyDescent="0.3">
      <c r="A29" s="1" t="s">
        <v>27</v>
      </c>
      <c r="B29" s="48">
        <f>SUM(B3:B26)</f>
        <v>24000</v>
      </c>
      <c r="F29" s="1" t="s">
        <v>28</v>
      </c>
      <c r="G29" s="46">
        <f>SUM(D3:G26)</f>
        <v>1948.1999999999998</v>
      </c>
      <c r="I29" s="4">
        <f t="shared" ref="I29:P29" si="22">SUM(I3:I26)</f>
        <v>333.32</v>
      </c>
      <c r="J29" s="4">
        <f t="shared" si="22"/>
        <v>33</v>
      </c>
      <c r="K29" s="4">
        <f t="shared" si="22"/>
        <v>-576</v>
      </c>
      <c r="L29" s="4">
        <f t="shared" si="22"/>
        <v>85.06</v>
      </c>
      <c r="M29" s="4">
        <f t="shared" si="22"/>
        <v>1225.42</v>
      </c>
      <c r="N29" s="4">
        <f t="shared" si="22"/>
        <v>-192</v>
      </c>
      <c r="O29" s="4">
        <f t="shared" si="22"/>
        <v>87.64</v>
      </c>
      <c r="P29" s="4">
        <f t="shared" si="22"/>
        <v>2944.6400000000003</v>
      </c>
      <c r="R29" s="4">
        <f>SUM(R3:R26)</f>
        <v>31.699125080000002</v>
      </c>
    </row>
    <row r="30" spans="1:22" x14ac:dyDescent="0.3">
      <c r="A30" s="1" t="s">
        <v>29</v>
      </c>
      <c r="B30" s="48">
        <f>SUM(B3:B14)</f>
        <v>12000</v>
      </c>
      <c r="G30" s="46">
        <f>SUM(D3:G14)</f>
        <v>974.10000000000025</v>
      </c>
      <c r="I30" s="4">
        <f t="shared" ref="I30:P30" si="23">SUM(I3:I14)</f>
        <v>166.66</v>
      </c>
      <c r="J30" s="4">
        <f t="shared" si="23"/>
        <v>16.500000000000004</v>
      </c>
      <c r="K30" s="4">
        <f t="shared" si="23"/>
        <v>-288</v>
      </c>
      <c r="L30" s="4">
        <f t="shared" si="23"/>
        <v>42.53</v>
      </c>
      <c r="M30" s="4">
        <f t="shared" si="23"/>
        <v>612.71</v>
      </c>
      <c r="N30" s="4">
        <f t="shared" si="23"/>
        <v>-96</v>
      </c>
      <c r="O30" s="4">
        <f t="shared" si="23"/>
        <v>43.819999999999993</v>
      </c>
      <c r="P30" s="4">
        <f t="shared" si="23"/>
        <v>1472.3200000000002</v>
      </c>
      <c r="R30" s="4">
        <f>SUM(R3:R14)</f>
        <v>15.849562540000001</v>
      </c>
    </row>
    <row r="31" spans="1:22" x14ac:dyDescent="0.3">
      <c r="B31" s="48"/>
      <c r="G31" s="46"/>
      <c r="I31" s="4"/>
      <c r="J31" s="4"/>
      <c r="K31" s="42"/>
      <c r="L31" s="4"/>
      <c r="M31" s="4"/>
      <c r="O31" s="4"/>
      <c r="P31" s="4"/>
      <c r="R31" s="4"/>
    </row>
    <row r="32" spans="1:22" x14ac:dyDescent="0.3">
      <c r="A32" s="42" t="s">
        <v>30</v>
      </c>
      <c r="J32" s="51"/>
    </row>
    <row r="33" spans="1:19" x14ac:dyDescent="0.3">
      <c r="A33" s="5" t="s">
        <v>32</v>
      </c>
      <c r="B33" s="6"/>
      <c r="C33" s="6"/>
      <c r="D33" s="6"/>
      <c r="E33" s="6"/>
      <c r="F33" s="6"/>
      <c r="G33" s="7"/>
      <c r="L33" s="24"/>
      <c r="M33" s="24"/>
      <c r="S33" s="1" t="s">
        <v>31</v>
      </c>
    </row>
    <row r="34" spans="1:19" x14ac:dyDescent="0.3">
      <c r="A34" s="52" t="s">
        <v>33</v>
      </c>
      <c r="B34" s="53"/>
      <c r="C34" s="8"/>
      <c r="D34" s="9">
        <v>14</v>
      </c>
      <c r="F34" s="15" t="s">
        <v>34</v>
      </c>
      <c r="G34" s="38">
        <v>4.8931000000000002E-2</v>
      </c>
      <c r="H34" s="22"/>
      <c r="I34" s="22"/>
      <c r="J34" s="22"/>
      <c r="K34" s="22"/>
      <c r="L34" s="24"/>
      <c r="M34" s="24"/>
      <c r="O34" s="24"/>
      <c r="P34" s="24"/>
    </row>
    <row r="35" spans="1:19" x14ac:dyDescent="0.3">
      <c r="A35" s="54" t="s">
        <v>35</v>
      </c>
      <c r="B35" s="55"/>
      <c r="C35" s="8"/>
      <c r="D35" s="11">
        <v>5.7845000000000001E-2</v>
      </c>
      <c r="F35" s="12" t="s">
        <v>36</v>
      </c>
      <c r="G35" s="13">
        <v>5.4248999999999999E-2</v>
      </c>
      <c r="H35" s="22"/>
      <c r="I35" s="22"/>
      <c r="J35" s="22"/>
      <c r="K35" s="22"/>
      <c r="L35" s="24"/>
      <c r="M35" s="24"/>
      <c r="O35" s="24"/>
      <c r="P35" s="24"/>
    </row>
    <row r="36" spans="1:19" x14ac:dyDescent="0.3">
      <c r="A36" s="56" t="s">
        <v>37</v>
      </c>
      <c r="B36" s="57"/>
      <c r="D36" s="14">
        <v>5.7845000000000001E-2</v>
      </c>
      <c r="F36" s="18" t="s">
        <v>38</v>
      </c>
      <c r="G36" s="19">
        <v>0.17108699999999999</v>
      </c>
      <c r="H36" s="22"/>
      <c r="I36" s="22"/>
      <c r="J36" s="22"/>
      <c r="K36" s="22"/>
      <c r="L36" s="24"/>
      <c r="M36" s="24"/>
      <c r="O36" s="24"/>
      <c r="P36" s="24"/>
    </row>
    <row r="37" spans="1:19" x14ac:dyDescent="0.3">
      <c r="A37" s="58" t="s">
        <v>39</v>
      </c>
      <c r="B37" s="59"/>
      <c r="C37" s="16"/>
      <c r="D37" s="17">
        <v>5.7845000000000001E-2</v>
      </c>
      <c r="F37" s="10" t="s">
        <v>40</v>
      </c>
      <c r="G37" s="39">
        <v>3.0674E-2</v>
      </c>
      <c r="H37" s="22"/>
      <c r="I37" s="22"/>
      <c r="J37" s="22"/>
      <c r="K37" s="22"/>
      <c r="L37" s="24"/>
      <c r="M37" s="24"/>
      <c r="O37" s="24"/>
      <c r="P37" s="24"/>
    </row>
    <row r="38" spans="1:19" x14ac:dyDescent="0.3">
      <c r="A38" s="54" t="s">
        <v>41</v>
      </c>
      <c r="B38" s="55"/>
      <c r="D38" s="14">
        <v>6.1804999999999999E-2</v>
      </c>
      <c r="F38" s="12" t="s">
        <v>42</v>
      </c>
      <c r="G38" s="40">
        <v>1.1839000000000001E-2</v>
      </c>
      <c r="H38" s="22"/>
      <c r="I38" s="22"/>
      <c r="J38" s="22"/>
      <c r="K38" s="22"/>
      <c r="O38" s="24"/>
      <c r="P38" s="24"/>
    </row>
    <row r="39" spans="1:19" x14ac:dyDescent="0.3">
      <c r="A39" s="56" t="s">
        <v>43</v>
      </c>
      <c r="B39" s="57"/>
      <c r="D39" s="14">
        <v>0.102654</v>
      </c>
      <c r="F39" s="10" t="s">
        <v>21</v>
      </c>
      <c r="G39" s="41">
        <v>1.6941999999999999E-2</v>
      </c>
      <c r="H39" s="22"/>
      <c r="I39" s="22"/>
      <c r="J39" s="22"/>
      <c r="K39" s="22"/>
      <c r="O39" s="24"/>
      <c r="P39" s="24"/>
    </row>
    <row r="40" spans="1:19" x14ac:dyDescent="0.3">
      <c r="A40" s="58" t="s">
        <v>44</v>
      </c>
      <c r="B40" s="59"/>
      <c r="C40" s="16"/>
      <c r="D40" s="17">
        <v>0.10624699999999999</v>
      </c>
      <c r="E40" s="16"/>
      <c r="F40" s="12" t="s">
        <v>45</v>
      </c>
      <c r="G40" s="20">
        <v>4.3672999999999997E-2</v>
      </c>
      <c r="H40" s="22"/>
      <c r="I40" s="22"/>
      <c r="J40" s="22"/>
      <c r="K40" s="22"/>
      <c r="L40" s="22"/>
      <c r="M40" s="23"/>
      <c r="O40" s="24"/>
      <c r="P40" s="24"/>
    </row>
    <row r="41" spans="1:19" x14ac:dyDescent="0.3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O41" s="24"/>
      <c r="P41" s="24"/>
    </row>
    <row r="42" spans="1:19" x14ac:dyDescent="0.3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35"/>
      <c r="L42" s="24"/>
      <c r="M42" s="24"/>
      <c r="O42" s="24"/>
      <c r="P42" s="24"/>
      <c r="S42" s="1" t="s">
        <v>31</v>
      </c>
    </row>
    <row r="43" spans="1:19" ht="15.6" x14ac:dyDescent="0.45">
      <c r="A43" s="24"/>
      <c r="B43" s="24"/>
      <c r="C43" s="24"/>
      <c r="D43" s="24"/>
      <c r="E43" s="24"/>
      <c r="F43" s="24"/>
      <c r="G43" s="24"/>
      <c r="H43" s="24"/>
      <c r="I43" s="24"/>
      <c r="J43" s="24"/>
      <c r="L43" s="24"/>
      <c r="M43" s="50"/>
      <c r="O43" s="50"/>
    </row>
    <row r="44" spans="1:19" x14ac:dyDescent="0.3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1"/>
      <c r="L44" s="24"/>
    </row>
    <row r="45" spans="1:19" x14ac:dyDescent="0.3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1"/>
      <c r="L45" s="24"/>
      <c r="M45" s="46"/>
      <c r="O45" s="46"/>
    </row>
    <row r="46" spans="1:19" x14ac:dyDescent="0.3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35"/>
      <c r="L46" s="24"/>
    </row>
    <row r="47" spans="1:19" x14ac:dyDescent="0.3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"/>
      <c r="L47" s="24"/>
    </row>
    <row r="48" spans="1:19" x14ac:dyDescent="0.3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1"/>
      <c r="L48" s="24"/>
    </row>
    <row r="49" spans="1:16" x14ac:dyDescent="0.3">
      <c r="A49" s="24"/>
      <c r="B49" s="24"/>
      <c r="C49" s="24"/>
      <c r="D49" s="24"/>
      <c r="E49" s="24"/>
      <c r="F49" s="24"/>
      <c r="G49" s="24"/>
      <c r="H49" s="24"/>
      <c r="I49" s="24"/>
      <c r="J49" s="24"/>
      <c r="K49" s="21"/>
      <c r="L49" s="24"/>
    </row>
    <row r="50" spans="1:16" x14ac:dyDescent="0.3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35"/>
      <c r="L50" s="24"/>
    </row>
    <row r="51" spans="1:16" x14ac:dyDescent="0.3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4"/>
      <c r="L51" s="24"/>
      <c r="M51" s="2"/>
      <c r="O51" s="2"/>
      <c r="P51" s="2"/>
    </row>
    <row r="52" spans="1:16" x14ac:dyDescent="0.3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4"/>
      <c r="L52" s="24"/>
      <c r="P52" s="46"/>
    </row>
    <row r="53" spans="1:16" x14ac:dyDescent="0.3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4"/>
      <c r="L53" s="24"/>
      <c r="P53" s="46"/>
    </row>
    <row r="54" spans="1:16" x14ac:dyDescent="0.3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4"/>
      <c r="L54" s="24"/>
      <c r="P54" s="46"/>
    </row>
    <row r="55" spans="1:16" x14ac:dyDescent="0.3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4"/>
      <c r="L55" s="24"/>
      <c r="P55" s="46"/>
    </row>
    <row r="56" spans="1:16" x14ac:dyDescent="0.3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4"/>
      <c r="L56" s="24"/>
      <c r="P56" s="46"/>
    </row>
    <row r="57" spans="1:16" x14ac:dyDescent="0.3">
      <c r="B57" s="48"/>
      <c r="D57" s="4"/>
      <c r="E57" s="4"/>
      <c r="F57" s="4"/>
      <c r="G57" s="4"/>
      <c r="I57" s="46"/>
      <c r="J57" s="4"/>
      <c r="K57" s="4"/>
      <c r="L57" s="4"/>
      <c r="P57" s="46"/>
    </row>
    <row r="58" spans="1:16" x14ac:dyDescent="0.3">
      <c r="B58" s="48"/>
      <c r="D58" s="4"/>
      <c r="E58" s="4"/>
      <c r="F58" s="4"/>
      <c r="G58" s="4"/>
      <c r="I58" s="46"/>
      <c r="J58" s="4"/>
      <c r="K58" s="4"/>
      <c r="L58" s="4"/>
      <c r="P58" s="46"/>
    </row>
    <row r="59" spans="1:16" x14ac:dyDescent="0.3">
      <c r="B59" s="48"/>
      <c r="D59" s="4"/>
      <c r="E59" s="4"/>
      <c r="F59" s="4"/>
      <c r="G59" s="4"/>
      <c r="I59" s="46"/>
      <c r="J59" s="4"/>
      <c r="K59" s="4"/>
      <c r="L59" s="4"/>
      <c r="P59" s="46"/>
    </row>
    <row r="60" spans="1:16" x14ac:dyDescent="0.3">
      <c r="B60" s="48"/>
      <c r="D60" s="4"/>
      <c r="E60" s="4"/>
      <c r="F60" s="4"/>
      <c r="G60" s="4"/>
      <c r="I60" s="46"/>
      <c r="J60" s="4"/>
      <c r="L60" s="4"/>
      <c r="P60" s="46"/>
    </row>
    <row r="61" spans="1:16" x14ac:dyDescent="0.3">
      <c r="B61" s="48"/>
      <c r="D61" s="4"/>
      <c r="E61" s="4"/>
      <c r="F61" s="4"/>
      <c r="G61" s="4"/>
      <c r="I61" s="46"/>
      <c r="J61" s="4"/>
      <c r="L61" s="4"/>
      <c r="P61" s="46"/>
    </row>
    <row r="62" spans="1:16" x14ac:dyDescent="0.3">
      <c r="B62" s="48"/>
      <c r="D62" s="4"/>
      <c r="E62" s="4"/>
      <c r="F62" s="4"/>
      <c r="G62" s="4"/>
      <c r="I62" s="46"/>
      <c r="J62" s="4"/>
      <c r="L62" s="4"/>
      <c r="P62" s="46"/>
    </row>
    <row r="63" spans="1:16" x14ac:dyDescent="0.3">
      <c r="B63" s="48"/>
      <c r="D63" s="4"/>
      <c r="E63" s="4"/>
      <c r="F63" s="4"/>
      <c r="G63" s="4"/>
      <c r="I63" s="46"/>
      <c r="J63" s="4"/>
      <c r="L63" s="4"/>
      <c r="P63" s="46"/>
    </row>
    <row r="64" spans="1:16" x14ac:dyDescent="0.3">
      <c r="F64" s="4"/>
      <c r="G64" s="4"/>
    </row>
    <row r="65" spans="6:7" x14ac:dyDescent="0.3">
      <c r="F65" s="4"/>
      <c r="G65" s="4"/>
    </row>
  </sheetData>
  <mergeCells count="7">
    <mergeCell ref="A39:B39"/>
    <mergeCell ref="A40:B40"/>
    <mergeCell ref="A34:B34"/>
    <mergeCell ref="A35:B35"/>
    <mergeCell ref="A36:B36"/>
    <mergeCell ref="A37:B37"/>
    <mergeCell ref="A38:B38"/>
  </mergeCells>
  <pageMargins left="0.75" right="0.75" top="1.25" bottom="1" header="0.8" footer="0.8"/>
  <pageSetup scale="59" orientation="landscape" r:id="rId1"/>
  <headerFooter alignWithMargins="0">
    <oddHeader>&amp;R&amp;"Arial,Bold"&amp;14MFRP-1.1
Docket No. 44902</oddHeader>
    <oddFooter>&amp;R&amp;"Arial,Bold"&amp;12Page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0.39997558519241921"/>
    <pageSetUpPr fitToPage="1"/>
  </sheetPr>
  <dimension ref="A1:V65"/>
  <sheetViews>
    <sheetView zoomScale="87" zoomScaleNormal="87" zoomScaleSheetLayoutView="75" workbookViewId="0">
      <selection activeCell="H12" sqref="H12"/>
    </sheetView>
  </sheetViews>
  <sheetFormatPr defaultColWidth="9.109375" defaultRowHeight="13.8" x14ac:dyDescent="0.3"/>
  <cols>
    <col min="1" max="1" width="14.88671875" style="1" customWidth="1"/>
    <col min="2" max="2" width="9.109375" style="1" customWidth="1"/>
    <col min="3" max="3" width="9.88671875" style="1" customWidth="1"/>
    <col min="4" max="4" width="2.6640625" style="1" customWidth="1"/>
    <col min="5" max="5" width="12.6640625" style="1" bestFit="1" customWidth="1"/>
    <col min="6" max="6" width="9" style="1" bestFit="1" customWidth="1"/>
    <col min="7" max="7" width="15.33203125" style="1" bestFit="1" customWidth="1"/>
    <col min="8" max="8" width="12" style="1" bestFit="1" customWidth="1"/>
    <col min="9" max="9" width="2" style="1" customWidth="1"/>
    <col min="10" max="10" width="21" style="1" bestFit="1" customWidth="1"/>
    <col min="11" max="11" width="16.33203125" style="1" bestFit="1" customWidth="1"/>
    <col min="12" max="12" width="15.33203125" style="1" customWidth="1"/>
    <col min="13" max="13" width="9" style="1" bestFit="1" customWidth="1"/>
    <col min="14" max="14" width="18" style="1" bestFit="1" customWidth="1"/>
    <col min="15" max="15" width="11.88671875" style="1" customWidth="1"/>
    <col min="16" max="16" width="12.33203125" style="1" customWidth="1"/>
    <col min="17" max="17" width="10.6640625" style="1" bestFit="1" customWidth="1"/>
    <col min="18" max="18" width="2.6640625" style="1" customWidth="1"/>
    <col min="19" max="19" width="9.6640625" style="1" bestFit="1" customWidth="1"/>
    <col min="20" max="21" width="9.109375" style="1"/>
    <col min="22" max="22" width="14.33203125" style="1" customWidth="1"/>
    <col min="23" max="16384" width="9.109375" style="1"/>
  </cols>
  <sheetData>
    <row r="1" spans="1:22" ht="18" x14ac:dyDescent="0.35">
      <c r="A1" s="45" t="s">
        <v>50</v>
      </c>
      <c r="J1" s="46"/>
      <c r="K1" s="46"/>
      <c r="L1" s="46"/>
      <c r="O1" s="46"/>
      <c r="Q1" s="46"/>
      <c r="T1" s="46"/>
    </row>
    <row r="2" spans="1:22" s="2" customFormat="1" ht="42" customHeight="1" x14ac:dyDescent="0.3">
      <c r="A2" s="2" t="s">
        <v>14</v>
      </c>
      <c r="B2" s="2" t="s">
        <v>15</v>
      </c>
      <c r="D2" s="2" t="s">
        <v>16</v>
      </c>
      <c r="E2" s="2" t="s">
        <v>17</v>
      </c>
      <c r="F2" s="2" t="s">
        <v>18</v>
      </c>
      <c r="G2" s="2" t="s">
        <v>19</v>
      </c>
      <c r="I2" s="2" t="s">
        <v>20</v>
      </c>
      <c r="J2" s="2" t="s">
        <v>21</v>
      </c>
      <c r="K2" s="2" t="s">
        <v>48</v>
      </c>
      <c r="L2" s="2" t="s">
        <v>22</v>
      </c>
      <c r="M2" s="2" t="s">
        <v>23</v>
      </c>
      <c r="N2" s="2" t="s">
        <v>49</v>
      </c>
      <c r="O2" s="2" t="s">
        <v>24</v>
      </c>
      <c r="P2" s="2" t="s">
        <v>25</v>
      </c>
      <c r="R2" s="47" t="s">
        <v>26</v>
      </c>
    </row>
    <row r="3" spans="1:22" x14ac:dyDescent="0.3">
      <c r="A3" s="37">
        <f>'[2]Proj - Inside'!A3</f>
        <v>45078</v>
      </c>
      <c r="B3" s="48">
        <v>1142</v>
      </c>
      <c r="C3" s="3"/>
      <c r="D3" s="4">
        <f t="shared" ref="D3:D26" si="0">$D$34</f>
        <v>14</v>
      </c>
      <c r="E3" s="4">
        <f>ROUND(IF(B3&lt;650,B3*$D$38,650*$D$38),2)</f>
        <v>40.17</v>
      </c>
      <c r="F3" s="4">
        <f>ROUND(IF(B3&lt;651,0,IF(B3&lt;1000,(B3-650)*$D$39,350*$D$39)),2)</f>
        <v>35.93</v>
      </c>
      <c r="G3" s="4">
        <f>ROUND(IF(B3&lt;1001,0,(B3-1000)*$D$40),2)</f>
        <v>15.09</v>
      </c>
      <c r="I3" s="46">
        <f t="shared" ref="I3:I26" si="1">ROUND(SUM(D3:G3)*$G$36,2)</f>
        <v>18</v>
      </c>
      <c r="J3" s="46">
        <f t="shared" ref="J3:J26" si="2">ROUND(SUM(D3:G3)*$G$39,2)</f>
        <v>1.78</v>
      </c>
      <c r="K3" s="46">
        <v>-24</v>
      </c>
      <c r="L3" s="46">
        <f t="shared" ref="L3:L26" si="3">ROUND(SUM(D3:G3)*$G$40,2)</f>
        <v>4.59</v>
      </c>
      <c r="M3" s="4">
        <f>ROUND(B3*$G$35,2)</f>
        <v>61.95</v>
      </c>
      <c r="N3" s="46">
        <v>-8</v>
      </c>
      <c r="O3" s="46">
        <f t="shared" ref="O3:O26" si="4">ROUND(SUM(D3:N3)*$G$38,2)</f>
        <v>1.89</v>
      </c>
      <c r="P3" s="46">
        <f t="shared" ref="P3:P25" si="5">SUM(D3:O3)</f>
        <v>161.39999999999998</v>
      </c>
      <c r="R3" s="49">
        <f>(M3+N3)*$G$38</f>
        <v>0.63871405000000003</v>
      </c>
      <c r="S3" s="36"/>
      <c r="V3" s="48"/>
    </row>
    <row r="4" spans="1:22" x14ac:dyDescent="0.3">
      <c r="A4" s="37">
        <f>'[2]Proj - Inside'!A4</f>
        <v>45108</v>
      </c>
      <c r="B4" s="48">
        <v>1355</v>
      </c>
      <c r="C4" s="3"/>
      <c r="D4" s="4">
        <f t="shared" si="0"/>
        <v>14</v>
      </c>
      <c r="E4" s="4">
        <f t="shared" ref="E4:E6" si="6">ROUND(IF(B4&lt;650,B4*$D$38,650*$D$38),2)</f>
        <v>40.17</v>
      </c>
      <c r="F4" s="4">
        <f t="shared" ref="F4:F6" si="7">ROUND(IF(B4&lt;651,0,IF(B4&lt;1000,(B4-650)*$D$39,350*$D$39)),2)</f>
        <v>35.93</v>
      </c>
      <c r="G4" s="4">
        <f t="shared" ref="G4:G6" si="8">ROUND(IF(B4&lt;1001,0,(B4-1000)*$D$40),2)</f>
        <v>37.72</v>
      </c>
      <c r="I4" s="46">
        <f t="shared" si="1"/>
        <v>21.87</v>
      </c>
      <c r="J4" s="46">
        <f t="shared" si="2"/>
        <v>2.17</v>
      </c>
      <c r="K4" s="46">
        <v>-24</v>
      </c>
      <c r="L4" s="46">
        <f t="shared" si="3"/>
        <v>5.58</v>
      </c>
      <c r="M4" s="4">
        <f>ROUND(B4*$G$35,2)</f>
        <v>73.510000000000005</v>
      </c>
      <c r="N4" s="46">
        <v>-8</v>
      </c>
      <c r="O4" s="46">
        <f t="shared" si="4"/>
        <v>2.36</v>
      </c>
      <c r="P4" s="46">
        <f t="shared" si="5"/>
        <v>201.31</v>
      </c>
      <c r="R4" s="49">
        <f t="shared" ref="R4:R26" si="9">(M4+N4)*$G$38</f>
        <v>0.77557289000000007</v>
      </c>
      <c r="S4" s="36"/>
      <c r="V4" s="48"/>
    </row>
    <row r="5" spans="1:22" x14ac:dyDescent="0.3">
      <c r="A5" s="37">
        <f>'[2]Proj - Inside'!A5</f>
        <v>45139</v>
      </c>
      <c r="B5" s="48">
        <v>1305</v>
      </c>
      <c r="C5" s="3"/>
      <c r="D5" s="4">
        <f t="shared" si="0"/>
        <v>14</v>
      </c>
      <c r="E5" s="4">
        <f t="shared" si="6"/>
        <v>40.17</v>
      </c>
      <c r="F5" s="4">
        <f t="shared" si="7"/>
        <v>35.93</v>
      </c>
      <c r="G5" s="4">
        <f t="shared" si="8"/>
        <v>32.409999999999997</v>
      </c>
      <c r="I5" s="46">
        <f t="shared" si="1"/>
        <v>20.96</v>
      </c>
      <c r="J5" s="46">
        <f t="shared" si="2"/>
        <v>2.08</v>
      </c>
      <c r="K5" s="46">
        <v>-24</v>
      </c>
      <c r="L5" s="46">
        <f t="shared" si="3"/>
        <v>5.35</v>
      </c>
      <c r="M5" s="4">
        <f>ROUND(B5*$G$35,2)</f>
        <v>70.790000000000006</v>
      </c>
      <c r="N5" s="46">
        <v>-8</v>
      </c>
      <c r="O5" s="46">
        <f t="shared" si="4"/>
        <v>2.25</v>
      </c>
      <c r="P5" s="46">
        <f t="shared" si="5"/>
        <v>191.94</v>
      </c>
      <c r="R5" s="49">
        <f t="shared" si="9"/>
        <v>0.74337081000000016</v>
      </c>
      <c r="S5" s="36"/>
      <c r="V5" s="48"/>
    </row>
    <row r="6" spans="1:22" x14ac:dyDescent="0.3">
      <c r="A6" s="37">
        <f>'[2]Proj - Inside'!A6</f>
        <v>45170</v>
      </c>
      <c r="B6" s="48">
        <v>1002</v>
      </c>
      <c r="C6" s="3"/>
      <c r="D6" s="4">
        <f t="shared" si="0"/>
        <v>14</v>
      </c>
      <c r="E6" s="4">
        <f t="shared" si="6"/>
        <v>40.17</v>
      </c>
      <c r="F6" s="4">
        <f t="shared" si="7"/>
        <v>35.93</v>
      </c>
      <c r="G6" s="4">
        <f t="shared" si="8"/>
        <v>0.21</v>
      </c>
      <c r="I6" s="46">
        <f t="shared" si="1"/>
        <v>15.45</v>
      </c>
      <c r="J6" s="46">
        <f t="shared" si="2"/>
        <v>1.53</v>
      </c>
      <c r="K6" s="46">
        <v>-24</v>
      </c>
      <c r="L6" s="46">
        <f t="shared" si="3"/>
        <v>3.94</v>
      </c>
      <c r="M6" s="4">
        <f>ROUND(B6*$G$35,2)</f>
        <v>54.36</v>
      </c>
      <c r="N6" s="46">
        <v>-8</v>
      </c>
      <c r="O6" s="46">
        <f t="shared" si="4"/>
        <v>1.58</v>
      </c>
      <c r="P6" s="46">
        <f t="shared" si="5"/>
        <v>135.16999999999999</v>
      </c>
      <c r="R6" s="49">
        <f t="shared" si="9"/>
        <v>0.54885603999999999</v>
      </c>
      <c r="S6" s="36"/>
      <c r="V6" s="48"/>
    </row>
    <row r="7" spans="1:22" x14ac:dyDescent="0.3">
      <c r="A7" s="37">
        <f>'[2]Proj - Inside'!A7</f>
        <v>45200</v>
      </c>
      <c r="B7" s="48">
        <v>824</v>
      </c>
      <c r="C7" s="3"/>
      <c r="D7" s="4">
        <f t="shared" si="0"/>
        <v>14</v>
      </c>
      <c r="E7" s="4">
        <f t="shared" ref="E7:E14" si="10">ROUND(IF(B7&lt;650,B7*$D$35,650*$D$35),2)</f>
        <v>37.6</v>
      </c>
      <c r="F7" s="4">
        <f t="shared" ref="F7:F14" si="11">ROUND(IF(B7&lt;651,0,IF(B7&lt;1000,(B7-650)*$D$36,350*$D$36)),2)</f>
        <v>10.07</v>
      </c>
      <c r="G7" s="4">
        <f t="shared" ref="G7:G14" si="12">ROUND(IF(B7&lt;1001,0,(B7-1000)*$D$37),2)</f>
        <v>0</v>
      </c>
      <c r="I7" s="46">
        <f t="shared" si="1"/>
        <v>10.55</v>
      </c>
      <c r="J7" s="46">
        <f t="shared" si="2"/>
        <v>1.04</v>
      </c>
      <c r="K7" s="46">
        <v>-24</v>
      </c>
      <c r="L7" s="46">
        <f t="shared" si="3"/>
        <v>2.69</v>
      </c>
      <c r="M7" s="4">
        <f>ROUND(B7*$G$34,2)</f>
        <v>40.32</v>
      </c>
      <c r="N7" s="46">
        <v>-8</v>
      </c>
      <c r="O7" s="46">
        <f t="shared" si="4"/>
        <v>1</v>
      </c>
      <c r="P7" s="46">
        <f t="shared" si="5"/>
        <v>85.27000000000001</v>
      </c>
      <c r="R7" s="49">
        <f t="shared" si="9"/>
        <v>0.38263648</v>
      </c>
      <c r="S7" s="36"/>
      <c r="V7" s="48"/>
    </row>
    <row r="8" spans="1:22" x14ac:dyDescent="0.3">
      <c r="A8" s="37">
        <f>'[2]Proj - Inside'!A8</f>
        <v>45231</v>
      </c>
      <c r="B8" s="48">
        <v>812</v>
      </c>
      <c r="C8" s="3"/>
      <c r="D8" s="4">
        <f t="shared" si="0"/>
        <v>14</v>
      </c>
      <c r="E8" s="4">
        <f t="shared" si="10"/>
        <v>37.6</v>
      </c>
      <c r="F8" s="4">
        <f t="shared" si="11"/>
        <v>9.3699999999999992</v>
      </c>
      <c r="G8" s="4">
        <f t="shared" si="12"/>
        <v>0</v>
      </c>
      <c r="I8" s="46">
        <f t="shared" si="1"/>
        <v>10.43</v>
      </c>
      <c r="J8" s="46">
        <f t="shared" si="2"/>
        <v>1.03</v>
      </c>
      <c r="K8" s="46">
        <v>-24</v>
      </c>
      <c r="L8" s="46">
        <f t="shared" si="3"/>
        <v>2.66</v>
      </c>
      <c r="M8" s="4">
        <f t="shared" ref="M8:M14" si="13">ROUND(B8*$G$34,2)</f>
        <v>39.729999999999997</v>
      </c>
      <c r="N8" s="46">
        <v>-8</v>
      </c>
      <c r="O8" s="46">
        <f t="shared" si="4"/>
        <v>0.98</v>
      </c>
      <c r="P8" s="46">
        <f t="shared" si="5"/>
        <v>83.8</v>
      </c>
      <c r="R8" s="49">
        <f t="shared" si="9"/>
        <v>0.37565146999999999</v>
      </c>
      <c r="S8" s="36"/>
      <c r="V8" s="48"/>
    </row>
    <row r="9" spans="1:22" x14ac:dyDescent="0.3">
      <c r="A9" s="37">
        <f>'[2]Proj - Inside'!A9</f>
        <v>45261</v>
      </c>
      <c r="B9" s="48">
        <v>1054</v>
      </c>
      <c r="C9" s="3"/>
      <c r="D9" s="4">
        <f t="shared" si="0"/>
        <v>14</v>
      </c>
      <c r="E9" s="4">
        <f t="shared" si="10"/>
        <v>37.6</v>
      </c>
      <c r="F9" s="4">
        <f t="shared" si="11"/>
        <v>20.25</v>
      </c>
      <c r="G9" s="4">
        <f t="shared" si="12"/>
        <v>3.12</v>
      </c>
      <c r="I9" s="46">
        <f t="shared" si="1"/>
        <v>12.83</v>
      </c>
      <c r="J9" s="46">
        <f t="shared" si="2"/>
        <v>1.27</v>
      </c>
      <c r="K9" s="46">
        <v>-24</v>
      </c>
      <c r="L9" s="46">
        <f t="shared" si="3"/>
        <v>3.27</v>
      </c>
      <c r="M9" s="4">
        <f t="shared" si="13"/>
        <v>51.57</v>
      </c>
      <c r="N9" s="46">
        <v>-8</v>
      </c>
      <c r="O9" s="46">
        <f t="shared" si="4"/>
        <v>1.32</v>
      </c>
      <c r="P9" s="46">
        <f t="shared" si="5"/>
        <v>113.22999999999999</v>
      </c>
      <c r="R9" s="49">
        <f t="shared" si="9"/>
        <v>0.51582523000000002</v>
      </c>
      <c r="S9" s="36"/>
      <c r="V9" s="48"/>
    </row>
    <row r="10" spans="1:22" x14ac:dyDescent="0.3">
      <c r="A10" s="37">
        <f>'[2]Proj - Inside'!A10</f>
        <v>45292</v>
      </c>
      <c r="B10" s="48">
        <v>1098</v>
      </c>
      <c r="C10" s="3"/>
      <c r="D10" s="4">
        <f t="shared" si="0"/>
        <v>14</v>
      </c>
      <c r="E10" s="4">
        <f t="shared" si="10"/>
        <v>37.6</v>
      </c>
      <c r="F10" s="4">
        <f t="shared" si="11"/>
        <v>20.25</v>
      </c>
      <c r="G10" s="4">
        <f t="shared" si="12"/>
        <v>5.67</v>
      </c>
      <c r="I10" s="46">
        <f t="shared" si="1"/>
        <v>13.26</v>
      </c>
      <c r="J10" s="46">
        <f t="shared" si="2"/>
        <v>1.31</v>
      </c>
      <c r="K10" s="46">
        <v>-24</v>
      </c>
      <c r="L10" s="46">
        <f t="shared" si="3"/>
        <v>3.39</v>
      </c>
      <c r="M10" s="4">
        <f t="shared" si="13"/>
        <v>53.73</v>
      </c>
      <c r="N10" s="46">
        <v>-8</v>
      </c>
      <c r="O10" s="46">
        <f t="shared" si="4"/>
        <v>1.39</v>
      </c>
      <c r="P10" s="46">
        <f t="shared" si="5"/>
        <v>118.60000000000001</v>
      </c>
      <c r="R10" s="49">
        <f t="shared" si="9"/>
        <v>0.54139746999999994</v>
      </c>
      <c r="S10" s="36"/>
      <c r="V10" s="48"/>
    </row>
    <row r="11" spans="1:22" x14ac:dyDescent="0.3">
      <c r="A11" s="37">
        <f>'[2]Proj - Inside'!A11</f>
        <v>45323</v>
      </c>
      <c r="B11" s="48">
        <v>904</v>
      </c>
      <c r="C11" s="3"/>
      <c r="D11" s="4">
        <f t="shared" si="0"/>
        <v>14</v>
      </c>
      <c r="E11" s="4">
        <f t="shared" si="10"/>
        <v>37.6</v>
      </c>
      <c r="F11" s="4">
        <f t="shared" si="11"/>
        <v>14.69</v>
      </c>
      <c r="G11" s="4">
        <f t="shared" si="12"/>
        <v>0</v>
      </c>
      <c r="I11" s="46">
        <f t="shared" si="1"/>
        <v>11.34</v>
      </c>
      <c r="J11" s="46">
        <f t="shared" si="2"/>
        <v>1.1200000000000001</v>
      </c>
      <c r="K11" s="46">
        <v>-24</v>
      </c>
      <c r="L11" s="46">
        <f t="shared" si="3"/>
        <v>2.9</v>
      </c>
      <c r="M11" s="4">
        <f t="shared" si="13"/>
        <v>44.23</v>
      </c>
      <c r="N11" s="46">
        <v>-8</v>
      </c>
      <c r="O11" s="46">
        <f t="shared" si="4"/>
        <v>1.1100000000000001</v>
      </c>
      <c r="P11" s="46">
        <f t="shared" si="5"/>
        <v>94.990000000000009</v>
      </c>
      <c r="R11" s="49">
        <f t="shared" si="9"/>
        <v>0.42892696999999996</v>
      </c>
      <c r="S11" s="36"/>
      <c r="V11" s="48"/>
    </row>
    <row r="12" spans="1:22" x14ac:dyDescent="0.3">
      <c r="A12" s="37">
        <f>'[2]Proj - Inside'!A12</f>
        <v>45352</v>
      </c>
      <c r="B12" s="48">
        <v>849</v>
      </c>
      <c r="C12" s="3"/>
      <c r="D12" s="4">
        <f t="shared" si="0"/>
        <v>14</v>
      </c>
      <c r="E12" s="4">
        <f t="shared" si="10"/>
        <v>37.6</v>
      </c>
      <c r="F12" s="4">
        <f t="shared" si="11"/>
        <v>11.51</v>
      </c>
      <c r="G12" s="4">
        <f t="shared" si="12"/>
        <v>0</v>
      </c>
      <c r="I12" s="46">
        <f t="shared" si="1"/>
        <v>10.8</v>
      </c>
      <c r="J12" s="46">
        <f t="shared" si="2"/>
        <v>1.07</v>
      </c>
      <c r="K12" s="46">
        <v>-24</v>
      </c>
      <c r="L12" s="46">
        <f t="shared" si="3"/>
        <v>2.76</v>
      </c>
      <c r="M12" s="4">
        <f t="shared" si="13"/>
        <v>41.54</v>
      </c>
      <c r="N12" s="46">
        <v>-8</v>
      </c>
      <c r="O12" s="46">
        <f t="shared" si="4"/>
        <v>1.03</v>
      </c>
      <c r="P12" s="46">
        <f t="shared" si="5"/>
        <v>88.309999999999988</v>
      </c>
      <c r="R12" s="49">
        <f t="shared" si="9"/>
        <v>0.39708006000000001</v>
      </c>
      <c r="S12" s="36"/>
      <c r="V12" s="48"/>
    </row>
    <row r="13" spans="1:22" x14ac:dyDescent="0.3">
      <c r="A13" s="37">
        <f>'[2]Proj - Inside'!A13</f>
        <v>45383</v>
      </c>
      <c r="B13" s="48">
        <v>744</v>
      </c>
      <c r="C13" s="3"/>
      <c r="D13" s="4">
        <f t="shared" si="0"/>
        <v>14</v>
      </c>
      <c r="E13" s="4">
        <f t="shared" si="10"/>
        <v>37.6</v>
      </c>
      <c r="F13" s="4">
        <f t="shared" si="11"/>
        <v>5.44</v>
      </c>
      <c r="G13" s="4">
        <f t="shared" si="12"/>
        <v>0</v>
      </c>
      <c r="I13" s="46">
        <f t="shared" si="1"/>
        <v>9.76</v>
      </c>
      <c r="J13" s="46">
        <f t="shared" si="2"/>
        <v>0.97</v>
      </c>
      <c r="K13" s="46">
        <v>-24</v>
      </c>
      <c r="L13" s="46">
        <f t="shared" si="3"/>
        <v>2.4900000000000002</v>
      </c>
      <c r="M13" s="4">
        <f t="shared" si="13"/>
        <v>36.4</v>
      </c>
      <c r="N13" s="46">
        <v>-8</v>
      </c>
      <c r="O13" s="46">
        <f t="shared" si="4"/>
        <v>0.88</v>
      </c>
      <c r="P13" s="46">
        <f t="shared" si="5"/>
        <v>75.539999999999992</v>
      </c>
      <c r="R13" s="49">
        <f t="shared" si="9"/>
        <v>0.33622760000000002</v>
      </c>
      <c r="S13" s="36"/>
      <c r="V13" s="48"/>
    </row>
    <row r="14" spans="1:22" x14ac:dyDescent="0.3">
      <c r="A14" s="37">
        <f>'[2]Proj - Inside'!A14</f>
        <v>45413</v>
      </c>
      <c r="B14" s="48">
        <v>911</v>
      </c>
      <c r="C14" s="3"/>
      <c r="D14" s="4">
        <f t="shared" si="0"/>
        <v>14</v>
      </c>
      <c r="E14" s="4">
        <f t="shared" si="10"/>
        <v>37.6</v>
      </c>
      <c r="F14" s="4">
        <f t="shared" si="11"/>
        <v>15.1</v>
      </c>
      <c r="G14" s="4">
        <f t="shared" si="12"/>
        <v>0</v>
      </c>
      <c r="I14" s="46">
        <f t="shared" si="1"/>
        <v>11.41</v>
      </c>
      <c r="J14" s="46">
        <f t="shared" si="2"/>
        <v>1.1299999999999999</v>
      </c>
      <c r="K14" s="46">
        <v>-24</v>
      </c>
      <c r="L14" s="46">
        <f t="shared" si="3"/>
        <v>2.91</v>
      </c>
      <c r="M14" s="4">
        <f t="shared" si="13"/>
        <v>44.58</v>
      </c>
      <c r="N14" s="46">
        <v>-8</v>
      </c>
      <c r="O14" s="46">
        <f t="shared" si="4"/>
        <v>1.1200000000000001</v>
      </c>
      <c r="P14" s="46">
        <f t="shared" si="5"/>
        <v>95.85</v>
      </c>
      <c r="R14" s="49">
        <f t="shared" si="9"/>
        <v>0.43307062000000002</v>
      </c>
      <c r="S14" s="36"/>
      <c r="V14" s="48"/>
    </row>
    <row r="15" spans="1:22" x14ac:dyDescent="0.3">
      <c r="A15" s="37">
        <f>'[2]Proj - Inside'!A15</f>
        <v>45444</v>
      </c>
      <c r="B15" s="48">
        <v>1142</v>
      </c>
      <c r="C15" s="3"/>
      <c r="D15" s="4">
        <f t="shared" si="0"/>
        <v>14</v>
      </c>
      <c r="E15" s="4">
        <f t="shared" ref="E15:E18" si="14">ROUND(IF(B15&lt;650,B15*$D$38,650*$D$38),2)</f>
        <v>40.17</v>
      </c>
      <c r="F15" s="4">
        <f t="shared" ref="F15:F18" si="15">ROUND(IF(B15&lt;651,0,IF(B15&lt;1000,(B15-650)*$D$39,350*$D$39)),2)</f>
        <v>35.93</v>
      </c>
      <c r="G15" s="4">
        <f t="shared" ref="G15:G18" si="16">ROUND(IF(B15&lt;1001,0,(B15-1000)*$D$40),2)</f>
        <v>15.09</v>
      </c>
      <c r="I15" s="46">
        <f t="shared" si="1"/>
        <v>18</v>
      </c>
      <c r="J15" s="46">
        <f t="shared" si="2"/>
        <v>1.78</v>
      </c>
      <c r="K15" s="46">
        <v>-24</v>
      </c>
      <c r="L15" s="46">
        <f t="shared" si="3"/>
        <v>4.59</v>
      </c>
      <c r="M15" s="4">
        <f>ROUND(B15*$G$35,2)</f>
        <v>61.95</v>
      </c>
      <c r="N15" s="46">
        <v>-8</v>
      </c>
      <c r="O15" s="46">
        <f t="shared" si="4"/>
        <v>1.89</v>
      </c>
      <c r="P15" s="46">
        <f t="shared" si="5"/>
        <v>161.39999999999998</v>
      </c>
      <c r="R15" s="49">
        <f t="shared" si="9"/>
        <v>0.63871405000000003</v>
      </c>
      <c r="S15" s="36"/>
      <c r="V15" s="48"/>
    </row>
    <row r="16" spans="1:22" x14ac:dyDescent="0.3">
      <c r="A16" s="37">
        <f>'[2]Proj - Inside'!A16</f>
        <v>45474</v>
      </c>
      <c r="B16" s="48">
        <v>1355</v>
      </c>
      <c r="C16" s="3"/>
      <c r="D16" s="4">
        <f t="shared" si="0"/>
        <v>14</v>
      </c>
      <c r="E16" s="4">
        <f t="shared" si="14"/>
        <v>40.17</v>
      </c>
      <c r="F16" s="4">
        <f t="shared" si="15"/>
        <v>35.93</v>
      </c>
      <c r="G16" s="4">
        <f t="shared" si="16"/>
        <v>37.72</v>
      </c>
      <c r="I16" s="46">
        <f t="shared" si="1"/>
        <v>21.87</v>
      </c>
      <c r="J16" s="46">
        <f t="shared" si="2"/>
        <v>2.17</v>
      </c>
      <c r="K16" s="46">
        <v>-24</v>
      </c>
      <c r="L16" s="46">
        <f t="shared" si="3"/>
        <v>5.58</v>
      </c>
      <c r="M16" s="4">
        <f t="shared" ref="M16:M18" si="17">ROUND(B16*$G$35,2)</f>
        <v>73.510000000000005</v>
      </c>
      <c r="N16" s="46">
        <v>-8</v>
      </c>
      <c r="O16" s="46">
        <f t="shared" si="4"/>
        <v>2.36</v>
      </c>
      <c r="P16" s="46">
        <f t="shared" si="5"/>
        <v>201.31</v>
      </c>
      <c r="R16" s="49">
        <f t="shared" si="9"/>
        <v>0.77557289000000007</v>
      </c>
      <c r="S16" s="36"/>
      <c r="V16" s="48"/>
    </row>
    <row r="17" spans="1:22" x14ac:dyDescent="0.3">
      <c r="A17" s="37">
        <f>'[2]Proj - Inside'!A17</f>
        <v>45505</v>
      </c>
      <c r="B17" s="48">
        <v>1305</v>
      </c>
      <c r="C17" s="3"/>
      <c r="D17" s="4">
        <f t="shared" si="0"/>
        <v>14</v>
      </c>
      <c r="E17" s="4">
        <f t="shared" si="14"/>
        <v>40.17</v>
      </c>
      <c r="F17" s="4">
        <f t="shared" si="15"/>
        <v>35.93</v>
      </c>
      <c r="G17" s="4">
        <f t="shared" si="16"/>
        <v>32.409999999999997</v>
      </c>
      <c r="I17" s="46">
        <f t="shared" si="1"/>
        <v>20.96</v>
      </c>
      <c r="J17" s="46">
        <f t="shared" si="2"/>
        <v>2.08</v>
      </c>
      <c r="K17" s="46">
        <v>-24</v>
      </c>
      <c r="L17" s="46">
        <f t="shared" si="3"/>
        <v>5.35</v>
      </c>
      <c r="M17" s="4">
        <f t="shared" si="17"/>
        <v>70.790000000000006</v>
      </c>
      <c r="N17" s="46">
        <v>-8</v>
      </c>
      <c r="O17" s="46">
        <f t="shared" si="4"/>
        <v>2.25</v>
      </c>
      <c r="P17" s="46">
        <f t="shared" si="5"/>
        <v>191.94</v>
      </c>
      <c r="R17" s="49">
        <f t="shared" si="9"/>
        <v>0.74337081000000016</v>
      </c>
      <c r="S17" s="36"/>
      <c r="V17" s="48"/>
    </row>
    <row r="18" spans="1:22" x14ac:dyDescent="0.3">
      <c r="A18" s="37">
        <f>'[2]Proj - Inside'!A18</f>
        <v>45536</v>
      </c>
      <c r="B18" s="48">
        <v>1002</v>
      </c>
      <c r="C18" s="3"/>
      <c r="D18" s="4">
        <f t="shared" si="0"/>
        <v>14</v>
      </c>
      <c r="E18" s="4">
        <f t="shared" si="14"/>
        <v>40.17</v>
      </c>
      <c r="F18" s="4">
        <f t="shared" si="15"/>
        <v>35.93</v>
      </c>
      <c r="G18" s="4">
        <f t="shared" si="16"/>
        <v>0.21</v>
      </c>
      <c r="I18" s="46">
        <f t="shared" si="1"/>
        <v>15.45</v>
      </c>
      <c r="J18" s="46">
        <f t="shared" si="2"/>
        <v>1.53</v>
      </c>
      <c r="K18" s="46">
        <v>-24</v>
      </c>
      <c r="L18" s="46">
        <f t="shared" si="3"/>
        <v>3.94</v>
      </c>
      <c r="M18" s="4">
        <f t="shared" si="17"/>
        <v>54.36</v>
      </c>
      <c r="N18" s="46">
        <v>-8</v>
      </c>
      <c r="O18" s="46">
        <f t="shared" si="4"/>
        <v>1.58</v>
      </c>
      <c r="P18" s="46">
        <f t="shared" si="5"/>
        <v>135.16999999999999</v>
      </c>
      <c r="R18" s="49">
        <f t="shared" si="9"/>
        <v>0.54885603999999999</v>
      </c>
      <c r="S18" s="36"/>
      <c r="V18" s="48"/>
    </row>
    <row r="19" spans="1:22" x14ac:dyDescent="0.3">
      <c r="A19" s="37">
        <f>'[2]Proj - Inside'!A19</f>
        <v>45566</v>
      </c>
      <c r="B19" s="48">
        <v>824</v>
      </c>
      <c r="C19" s="3"/>
      <c r="D19" s="4">
        <f t="shared" si="0"/>
        <v>14</v>
      </c>
      <c r="E19" s="4">
        <f t="shared" ref="E19:E26" si="18">ROUND(IF(B19&lt;650,B19*$D$35,650*$D$35),2)</f>
        <v>37.6</v>
      </c>
      <c r="F19" s="4">
        <f t="shared" ref="F19:F26" si="19">ROUND(IF(B19&lt;651,0,IF(B19&lt;1000,(B19-650)*$D$36,350*$D$36)),2)</f>
        <v>10.07</v>
      </c>
      <c r="G19" s="4">
        <f t="shared" ref="G19:G26" si="20">ROUND(IF(B19&lt;1001,0,(B19-1000)*$D$37),2)</f>
        <v>0</v>
      </c>
      <c r="I19" s="46">
        <f t="shared" si="1"/>
        <v>10.55</v>
      </c>
      <c r="J19" s="46">
        <f t="shared" si="2"/>
        <v>1.04</v>
      </c>
      <c r="K19" s="46">
        <v>-24</v>
      </c>
      <c r="L19" s="46">
        <f t="shared" si="3"/>
        <v>2.69</v>
      </c>
      <c r="M19" s="4">
        <f>ROUND(B19*$G$34,2)</f>
        <v>40.32</v>
      </c>
      <c r="N19" s="46">
        <v>-8</v>
      </c>
      <c r="O19" s="46">
        <f t="shared" si="4"/>
        <v>1</v>
      </c>
      <c r="P19" s="46">
        <f t="shared" si="5"/>
        <v>85.27000000000001</v>
      </c>
      <c r="R19" s="49">
        <f t="shared" si="9"/>
        <v>0.38263648</v>
      </c>
      <c r="S19" s="36"/>
      <c r="V19" s="48"/>
    </row>
    <row r="20" spans="1:22" x14ac:dyDescent="0.3">
      <c r="A20" s="37">
        <f>'[2]Proj - Inside'!A20</f>
        <v>45597</v>
      </c>
      <c r="B20" s="48">
        <v>812</v>
      </c>
      <c r="C20" s="3"/>
      <c r="D20" s="4">
        <f t="shared" si="0"/>
        <v>14</v>
      </c>
      <c r="E20" s="4">
        <f t="shared" si="18"/>
        <v>37.6</v>
      </c>
      <c r="F20" s="4">
        <f t="shared" si="19"/>
        <v>9.3699999999999992</v>
      </c>
      <c r="G20" s="4">
        <f t="shared" si="20"/>
        <v>0</v>
      </c>
      <c r="I20" s="46">
        <f t="shared" si="1"/>
        <v>10.43</v>
      </c>
      <c r="J20" s="46">
        <f t="shared" si="2"/>
        <v>1.03</v>
      </c>
      <c r="K20" s="46">
        <v>-24</v>
      </c>
      <c r="L20" s="46">
        <f t="shared" si="3"/>
        <v>2.66</v>
      </c>
      <c r="M20" s="4">
        <f t="shared" ref="M20:M26" si="21">ROUND(B20*$G$34,2)</f>
        <v>39.729999999999997</v>
      </c>
      <c r="N20" s="46">
        <v>-8</v>
      </c>
      <c r="O20" s="46">
        <f t="shared" si="4"/>
        <v>0.98</v>
      </c>
      <c r="P20" s="46">
        <f t="shared" si="5"/>
        <v>83.8</v>
      </c>
      <c r="R20" s="49">
        <f t="shared" si="9"/>
        <v>0.37565146999999999</v>
      </c>
      <c r="S20" s="36"/>
      <c r="V20" s="48"/>
    </row>
    <row r="21" spans="1:22" x14ac:dyDescent="0.3">
      <c r="A21" s="37">
        <f>'[2]Proj - Inside'!A21</f>
        <v>45627</v>
      </c>
      <c r="B21" s="48">
        <v>1054</v>
      </c>
      <c r="C21" s="3"/>
      <c r="D21" s="4">
        <f t="shared" si="0"/>
        <v>14</v>
      </c>
      <c r="E21" s="4">
        <f t="shared" si="18"/>
        <v>37.6</v>
      </c>
      <c r="F21" s="4">
        <f t="shared" si="19"/>
        <v>20.25</v>
      </c>
      <c r="G21" s="4">
        <f t="shared" si="20"/>
        <v>3.12</v>
      </c>
      <c r="I21" s="46">
        <f t="shared" si="1"/>
        <v>12.83</v>
      </c>
      <c r="J21" s="46">
        <f t="shared" si="2"/>
        <v>1.27</v>
      </c>
      <c r="K21" s="46">
        <v>-24</v>
      </c>
      <c r="L21" s="46">
        <f t="shared" si="3"/>
        <v>3.27</v>
      </c>
      <c r="M21" s="4">
        <f t="shared" si="21"/>
        <v>51.57</v>
      </c>
      <c r="N21" s="46">
        <v>-8</v>
      </c>
      <c r="O21" s="46">
        <f t="shared" si="4"/>
        <v>1.32</v>
      </c>
      <c r="P21" s="46">
        <f t="shared" si="5"/>
        <v>113.22999999999999</v>
      </c>
      <c r="R21" s="49">
        <f t="shared" si="9"/>
        <v>0.51582523000000002</v>
      </c>
      <c r="S21" s="36"/>
      <c r="V21" s="48"/>
    </row>
    <row r="22" spans="1:22" x14ac:dyDescent="0.3">
      <c r="A22" s="37">
        <f>'[2]Proj - Inside'!A22</f>
        <v>45658</v>
      </c>
      <c r="B22" s="48">
        <v>1098</v>
      </c>
      <c r="C22" s="3"/>
      <c r="D22" s="4">
        <f t="shared" si="0"/>
        <v>14</v>
      </c>
      <c r="E22" s="4">
        <f t="shared" si="18"/>
        <v>37.6</v>
      </c>
      <c r="F22" s="4">
        <f t="shared" si="19"/>
        <v>20.25</v>
      </c>
      <c r="G22" s="4">
        <f t="shared" si="20"/>
        <v>5.67</v>
      </c>
      <c r="I22" s="46">
        <f t="shared" si="1"/>
        <v>13.26</v>
      </c>
      <c r="J22" s="46">
        <f t="shared" si="2"/>
        <v>1.31</v>
      </c>
      <c r="K22" s="46">
        <v>-24</v>
      </c>
      <c r="L22" s="46">
        <f t="shared" si="3"/>
        <v>3.39</v>
      </c>
      <c r="M22" s="4">
        <f t="shared" si="21"/>
        <v>53.73</v>
      </c>
      <c r="N22" s="46">
        <v>-8</v>
      </c>
      <c r="O22" s="46">
        <f t="shared" si="4"/>
        <v>1.39</v>
      </c>
      <c r="P22" s="46">
        <f t="shared" si="5"/>
        <v>118.60000000000001</v>
      </c>
      <c r="R22" s="49">
        <f t="shared" si="9"/>
        <v>0.54139746999999994</v>
      </c>
      <c r="S22" s="36"/>
      <c r="V22" s="48"/>
    </row>
    <row r="23" spans="1:22" x14ac:dyDescent="0.3">
      <c r="A23" s="37">
        <f>'[2]Proj - Inside'!A23</f>
        <v>45689</v>
      </c>
      <c r="B23" s="48">
        <v>904</v>
      </c>
      <c r="C23" s="3"/>
      <c r="D23" s="4">
        <f t="shared" si="0"/>
        <v>14</v>
      </c>
      <c r="E23" s="4">
        <f t="shared" si="18"/>
        <v>37.6</v>
      </c>
      <c r="F23" s="4">
        <f t="shared" si="19"/>
        <v>14.69</v>
      </c>
      <c r="G23" s="4">
        <f t="shared" si="20"/>
        <v>0</v>
      </c>
      <c r="I23" s="46">
        <f t="shared" si="1"/>
        <v>11.34</v>
      </c>
      <c r="J23" s="46">
        <f t="shared" si="2"/>
        <v>1.1200000000000001</v>
      </c>
      <c r="K23" s="46">
        <v>-24</v>
      </c>
      <c r="L23" s="46">
        <f t="shared" si="3"/>
        <v>2.9</v>
      </c>
      <c r="M23" s="4">
        <f t="shared" si="21"/>
        <v>44.23</v>
      </c>
      <c r="N23" s="46">
        <v>-8</v>
      </c>
      <c r="O23" s="46">
        <f t="shared" si="4"/>
        <v>1.1100000000000001</v>
      </c>
      <c r="P23" s="46">
        <f t="shared" si="5"/>
        <v>94.990000000000009</v>
      </c>
      <c r="R23" s="49">
        <f t="shared" si="9"/>
        <v>0.42892696999999996</v>
      </c>
      <c r="S23" s="36"/>
      <c r="V23" s="48"/>
    </row>
    <row r="24" spans="1:22" x14ac:dyDescent="0.3">
      <c r="A24" s="37">
        <f>'[2]Proj - Inside'!A24</f>
        <v>45717</v>
      </c>
      <c r="B24" s="48">
        <v>849</v>
      </c>
      <c r="C24" s="3"/>
      <c r="D24" s="4">
        <f t="shared" si="0"/>
        <v>14</v>
      </c>
      <c r="E24" s="4">
        <f t="shared" si="18"/>
        <v>37.6</v>
      </c>
      <c r="F24" s="4">
        <f t="shared" si="19"/>
        <v>11.51</v>
      </c>
      <c r="G24" s="4">
        <f t="shared" si="20"/>
        <v>0</v>
      </c>
      <c r="I24" s="46">
        <f t="shared" si="1"/>
        <v>10.8</v>
      </c>
      <c r="J24" s="46">
        <f t="shared" si="2"/>
        <v>1.07</v>
      </c>
      <c r="K24" s="46">
        <v>-24</v>
      </c>
      <c r="L24" s="46">
        <f t="shared" si="3"/>
        <v>2.76</v>
      </c>
      <c r="M24" s="4">
        <f t="shared" si="21"/>
        <v>41.54</v>
      </c>
      <c r="N24" s="46">
        <v>-8</v>
      </c>
      <c r="O24" s="46">
        <f t="shared" si="4"/>
        <v>1.03</v>
      </c>
      <c r="P24" s="46">
        <f t="shared" si="5"/>
        <v>88.309999999999988</v>
      </c>
      <c r="R24" s="49">
        <f t="shared" si="9"/>
        <v>0.39708006000000001</v>
      </c>
      <c r="S24" s="36"/>
      <c r="V24" s="48"/>
    </row>
    <row r="25" spans="1:22" x14ac:dyDescent="0.3">
      <c r="A25" s="37">
        <f>'[2]Proj - Inside'!A25</f>
        <v>45748</v>
      </c>
      <c r="B25" s="48">
        <v>744</v>
      </c>
      <c r="C25" s="3"/>
      <c r="D25" s="4">
        <f t="shared" si="0"/>
        <v>14</v>
      </c>
      <c r="E25" s="4">
        <f t="shared" si="18"/>
        <v>37.6</v>
      </c>
      <c r="F25" s="4">
        <f t="shared" si="19"/>
        <v>5.44</v>
      </c>
      <c r="G25" s="4">
        <f t="shared" si="20"/>
        <v>0</v>
      </c>
      <c r="I25" s="46">
        <f t="shared" si="1"/>
        <v>9.76</v>
      </c>
      <c r="J25" s="46">
        <f t="shared" si="2"/>
        <v>0.97</v>
      </c>
      <c r="K25" s="46">
        <v>-24</v>
      </c>
      <c r="L25" s="46">
        <f t="shared" si="3"/>
        <v>2.4900000000000002</v>
      </c>
      <c r="M25" s="4">
        <f t="shared" si="21"/>
        <v>36.4</v>
      </c>
      <c r="N25" s="46">
        <v>-8</v>
      </c>
      <c r="O25" s="46">
        <f t="shared" si="4"/>
        <v>0.88</v>
      </c>
      <c r="P25" s="46">
        <f t="shared" si="5"/>
        <v>75.539999999999992</v>
      </c>
      <c r="R25" s="49">
        <f t="shared" si="9"/>
        <v>0.33622760000000002</v>
      </c>
      <c r="S25" s="36"/>
      <c r="V25" s="48"/>
    </row>
    <row r="26" spans="1:22" x14ac:dyDescent="0.3">
      <c r="A26" s="37">
        <f>'[2]Proj - Inside'!A26</f>
        <v>45778</v>
      </c>
      <c r="B26" s="48">
        <v>911</v>
      </c>
      <c r="C26" s="3"/>
      <c r="D26" s="4">
        <f t="shared" si="0"/>
        <v>14</v>
      </c>
      <c r="E26" s="4">
        <f t="shared" si="18"/>
        <v>37.6</v>
      </c>
      <c r="F26" s="4">
        <f t="shared" si="19"/>
        <v>15.1</v>
      </c>
      <c r="G26" s="4">
        <f t="shared" si="20"/>
        <v>0</v>
      </c>
      <c r="I26" s="46">
        <f t="shared" si="1"/>
        <v>11.41</v>
      </c>
      <c r="J26" s="46">
        <f t="shared" si="2"/>
        <v>1.1299999999999999</v>
      </c>
      <c r="K26" s="46">
        <v>-24</v>
      </c>
      <c r="L26" s="46">
        <f t="shared" si="3"/>
        <v>2.91</v>
      </c>
      <c r="M26" s="4">
        <f t="shared" si="21"/>
        <v>44.58</v>
      </c>
      <c r="N26" s="46">
        <v>-8</v>
      </c>
      <c r="O26" s="46">
        <f t="shared" si="4"/>
        <v>1.1200000000000001</v>
      </c>
      <c r="P26" s="46">
        <f>SUM(D26:O26)</f>
        <v>95.85</v>
      </c>
      <c r="R26" s="49">
        <f t="shared" si="9"/>
        <v>0.43307062000000002</v>
      </c>
      <c r="S26" s="36"/>
      <c r="V26" s="48"/>
    </row>
    <row r="27" spans="1:22" x14ac:dyDescent="0.3">
      <c r="B27" s="48"/>
      <c r="C27" s="3"/>
      <c r="D27" s="4"/>
      <c r="E27" s="4"/>
      <c r="F27" s="4"/>
      <c r="G27" s="4"/>
      <c r="I27" s="46"/>
      <c r="J27" s="46"/>
      <c r="K27" s="4"/>
      <c r="L27" s="46"/>
      <c r="M27" s="4"/>
      <c r="O27" s="46"/>
      <c r="P27" s="46"/>
      <c r="R27" s="49"/>
    </row>
    <row r="28" spans="1:22" x14ac:dyDescent="0.3">
      <c r="B28" s="48"/>
      <c r="C28" s="3"/>
      <c r="D28" s="4"/>
      <c r="E28" s="4"/>
      <c r="F28" s="4"/>
      <c r="G28" s="4"/>
      <c r="I28" s="46"/>
      <c r="J28" s="46"/>
      <c r="K28" s="46"/>
      <c r="L28" s="46"/>
      <c r="M28" s="4"/>
      <c r="O28" s="46"/>
      <c r="P28" s="46"/>
      <c r="R28" s="49"/>
    </row>
    <row r="29" spans="1:22" x14ac:dyDescent="0.3">
      <c r="A29" s="1" t="s">
        <v>27</v>
      </c>
      <c r="B29" s="48">
        <f>SUM(B3:B26)</f>
        <v>24000</v>
      </c>
      <c r="F29" s="1" t="s">
        <v>28</v>
      </c>
      <c r="G29" s="46">
        <f>SUM(D3:G26)</f>
        <v>1948.1999999999998</v>
      </c>
      <c r="I29" s="4">
        <f t="shared" ref="I29:P29" si="22">SUM(I3:I26)</f>
        <v>333.32</v>
      </c>
      <c r="J29" s="4">
        <f t="shared" si="22"/>
        <v>33</v>
      </c>
      <c r="K29" s="4">
        <f t="shared" si="22"/>
        <v>-576</v>
      </c>
      <c r="L29" s="4">
        <f t="shared" si="22"/>
        <v>85.06</v>
      </c>
      <c r="M29" s="4">
        <f t="shared" si="22"/>
        <v>1225.42</v>
      </c>
      <c r="N29" s="4">
        <f t="shared" si="22"/>
        <v>-192</v>
      </c>
      <c r="O29" s="4">
        <f t="shared" si="22"/>
        <v>33.82</v>
      </c>
      <c r="P29" s="4">
        <f t="shared" si="22"/>
        <v>2890.8199999999997</v>
      </c>
      <c r="R29" s="4">
        <f>SUM(R3:R26)</f>
        <v>12.234659380000002</v>
      </c>
      <c r="S29" s="4"/>
    </row>
    <row r="30" spans="1:22" x14ac:dyDescent="0.3">
      <c r="A30" s="1" t="s">
        <v>29</v>
      </c>
      <c r="B30" s="48">
        <f>SUM(B3:B14)</f>
        <v>12000</v>
      </c>
      <c r="G30" s="46">
        <f>SUM(D3:G14)</f>
        <v>974.10000000000025</v>
      </c>
      <c r="I30" s="4">
        <f t="shared" ref="I30:P30" si="23">SUM(I3:I14)</f>
        <v>166.66</v>
      </c>
      <c r="J30" s="4">
        <f t="shared" si="23"/>
        <v>16.500000000000004</v>
      </c>
      <c r="K30" s="4">
        <f t="shared" si="23"/>
        <v>-288</v>
      </c>
      <c r="L30" s="4">
        <f t="shared" si="23"/>
        <v>42.53</v>
      </c>
      <c r="M30" s="4">
        <f t="shared" si="23"/>
        <v>612.71</v>
      </c>
      <c r="N30" s="4">
        <f t="shared" si="23"/>
        <v>-96</v>
      </c>
      <c r="O30" s="4">
        <f t="shared" si="23"/>
        <v>16.91</v>
      </c>
      <c r="P30" s="4">
        <f t="shared" si="23"/>
        <v>1445.4099999999996</v>
      </c>
      <c r="R30" s="4">
        <f>SUM(R3:R14)</f>
        <v>6.11732969</v>
      </c>
      <c r="S30" s="4"/>
    </row>
    <row r="31" spans="1:22" x14ac:dyDescent="0.3">
      <c r="B31" s="48"/>
      <c r="G31" s="46"/>
      <c r="I31" s="4"/>
      <c r="J31" s="4"/>
      <c r="K31" s="42"/>
      <c r="L31" s="4"/>
      <c r="M31" s="4"/>
      <c r="O31" s="4"/>
      <c r="P31" s="4"/>
      <c r="R31" s="4"/>
    </row>
    <row r="32" spans="1:22" x14ac:dyDescent="0.3">
      <c r="A32" s="42" t="s">
        <v>30</v>
      </c>
      <c r="B32" s="48"/>
      <c r="G32" s="46"/>
      <c r="I32" s="46"/>
      <c r="J32" s="46"/>
      <c r="L32" s="46"/>
      <c r="M32" s="46"/>
      <c r="O32" s="46"/>
      <c r="P32" s="46"/>
      <c r="R32" s="49"/>
    </row>
    <row r="33" spans="1:16" x14ac:dyDescent="0.3">
      <c r="A33" s="5" t="s">
        <v>32</v>
      </c>
      <c r="B33" s="6"/>
      <c r="C33" s="6"/>
      <c r="D33" s="6"/>
      <c r="E33" s="6"/>
      <c r="F33" s="6"/>
      <c r="G33" s="7"/>
      <c r="L33" s="24"/>
      <c r="M33" s="24"/>
    </row>
    <row r="34" spans="1:16" x14ac:dyDescent="0.3">
      <c r="A34" s="52" t="s">
        <v>33</v>
      </c>
      <c r="B34" s="53"/>
      <c r="C34" s="8"/>
      <c r="D34" s="9">
        <v>14</v>
      </c>
      <c r="F34" s="15" t="s">
        <v>34</v>
      </c>
      <c r="G34" s="38">
        <v>4.8931000000000002E-2</v>
      </c>
      <c r="H34" s="22"/>
      <c r="I34" s="22"/>
      <c r="J34" s="22"/>
      <c r="K34" s="22"/>
      <c r="L34" s="24"/>
      <c r="M34" s="24"/>
      <c r="O34" s="24"/>
      <c r="P34" s="24"/>
    </row>
    <row r="35" spans="1:16" x14ac:dyDescent="0.3">
      <c r="A35" s="54" t="s">
        <v>35</v>
      </c>
      <c r="B35" s="55"/>
      <c r="C35" s="8"/>
      <c r="D35" s="11">
        <v>5.7845000000000001E-2</v>
      </c>
      <c r="F35" s="12" t="s">
        <v>36</v>
      </c>
      <c r="G35" s="13">
        <v>5.4248999999999999E-2</v>
      </c>
      <c r="H35" s="22"/>
      <c r="I35" s="22"/>
      <c r="J35" s="22"/>
      <c r="K35" s="22"/>
      <c r="L35" s="24"/>
      <c r="M35" s="24"/>
      <c r="O35" s="24"/>
      <c r="P35" s="24"/>
    </row>
    <row r="36" spans="1:16" x14ac:dyDescent="0.3">
      <c r="A36" s="56" t="s">
        <v>37</v>
      </c>
      <c r="B36" s="57"/>
      <c r="D36" s="14">
        <v>5.7845000000000001E-2</v>
      </c>
      <c r="F36" s="18" t="s">
        <v>38</v>
      </c>
      <c r="G36" s="19">
        <v>0.17108699999999999</v>
      </c>
      <c r="H36" s="22"/>
      <c r="I36" s="22"/>
      <c r="J36" s="22"/>
      <c r="K36" s="22"/>
      <c r="L36" s="24"/>
      <c r="M36" s="24"/>
      <c r="O36" s="24"/>
      <c r="P36" s="24"/>
    </row>
    <row r="37" spans="1:16" x14ac:dyDescent="0.3">
      <c r="A37" s="58" t="s">
        <v>39</v>
      </c>
      <c r="B37" s="59"/>
      <c r="C37" s="16"/>
      <c r="D37" s="17">
        <v>5.7845000000000001E-2</v>
      </c>
      <c r="F37" s="10" t="s">
        <v>40</v>
      </c>
      <c r="G37" s="39">
        <v>3.0674E-2</v>
      </c>
      <c r="H37" s="22"/>
      <c r="I37" s="22"/>
      <c r="J37" s="22"/>
      <c r="K37" s="22"/>
      <c r="O37" s="24"/>
      <c r="P37" s="24"/>
    </row>
    <row r="38" spans="1:16" x14ac:dyDescent="0.3">
      <c r="A38" s="54" t="s">
        <v>41</v>
      </c>
      <c r="B38" s="55"/>
      <c r="D38" s="14">
        <v>6.1804999999999999E-2</v>
      </c>
      <c r="F38" s="12" t="s">
        <v>42</v>
      </c>
      <c r="G38" s="40">
        <v>1.1839000000000001E-2</v>
      </c>
      <c r="H38" s="22"/>
      <c r="I38" s="22"/>
      <c r="J38" s="22"/>
      <c r="K38" s="22"/>
      <c r="O38" s="24"/>
      <c r="P38" s="24"/>
    </row>
    <row r="39" spans="1:16" x14ac:dyDescent="0.3">
      <c r="A39" s="56" t="s">
        <v>43</v>
      </c>
      <c r="B39" s="57"/>
      <c r="D39" s="14">
        <v>0.102654</v>
      </c>
      <c r="F39" s="10" t="s">
        <v>21</v>
      </c>
      <c r="G39" s="41">
        <v>1.6941999999999999E-2</v>
      </c>
      <c r="H39" s="22"/>
      <c r="I39" s="22"/>
      <c r="J39" s="22"/>
      <c r="K39" s="22"/>
      <c r="O39" s="24"/>
      <c r="P39" s="24"/>
    </row>
    <row r="40" spans="1:16" x14ac:dyDescent="0.3">
      <c r="A40" s="58" t="s">
        <v>44</v>
      </c>
      <c r="B40" s="59"/>
      <c r="C40" s="16"/>
      <c r="D40" s="17">
        <v>0.10624699999999999</v>
      </c>
      <c r="E40" s="16"/>
      <c r="F40" s="12" t="s">
        <v>45</v>
      </c>
      <c r="G40" s="20">
        <v>4.3672999999999997E-2</v>
      </c>
      <c r="H40" s="22"/>
      <c r="I40" s="22"/>
      <c r="J40" s="22"/>
      <c r="K40" s="22"/>
      <c r="L40" s="22"/>
      <c r="M40" s="23"/>
      <c r="O40" s="24"/>
      <c r="P40" s="24"/>
    </row>
    <row r="41" spans="1:16" x14ac:dyDescent="0.3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O41" s="24"/>
      <c r="P41" s="24"/>
    </row>
    <row r="42" spans="1:16" x14ac:dyDescent="0.3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35"/>
      <c r="L42" s="24"/>
      <c r="M42" s="24"/>
      <c r="O42" s="24"/>
      <c r="P42" s="24"/>
    </row>
    <row r="43" spans="1:16" ht="15.6" x14ac:dyDescent="0.45">
      <c r="A43" s="24"/>
      <c r="B43" s="24"/>
      <c r="C43" s="24"/>
      <c r="D43" s="24"/>
      <c r="E43" s="24"/>
      <c r="F43" s="24"/>
      <c r="G43" s="24"/>
      <c r="H43" s="24"/>
      <c r="I43" s="24"/>
      <c r="J43" s="24"/>
      <c r="L43" s="24"/>
      <c r="M43" s="50"/>
      <c r="O43" s="50"/>
    </row>
    <row r="44" spans="1:16" x14ac:dyDescent="0.3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1"/>
      <c r="L44" s="24"/>
    </row>
    <row r="45" spans="1:16" x14ac:dyDescent="0.3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1"/>
      <c r="L45" s="24"/>
      <c r="M45" s="46"/>
      <c r="O45" s="46"/>
    </row>
    <row r="46" spans="1:16" x14ac:dyDescent="0.3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35"/>
      <c r="L46" s="24"/>
    </row>
    <row r="47" spans="1:16" x14ac:dyDescent="0.3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"/>
      <c r="L47" s="24"/>
    </row>
    <row r="48" spans="1:16" x14ac:dyDescent="0.3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1"/>
      <c r="L48" s="24"/>
    </row>
    <row r="49" spans="1:16" x14ac:dyDescent="0.3">
      <c r="A49" s="24"/>
      <c r="B49" s="24"/>
      <c r="C49" s="24"/>
      <c r="D49" s="24"/>
      <c r="E49" s="24"/>
      <c r="F49" s="24"/>
      <c r="G49" s="24"/>
      <c r="H49" s="24"/>
      <c r="I49" s="24"/>
      <c r="J49" s="24"/>
      <c r="K49" s="21"/>
      <c r="L49" s="24"/>
    </row>
    <row r="50" spans="1:16" x14ac:dyDescent="0.3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35"/>
      <c r="L50" s="24"/>
    </row>
    <row r="51" spans="1:16" x14ac:dyDescent="0.3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4"/>
      <c r="L51" s="24"/>
      <c r="M51" s="2"/>
      <c r="O51" s="2"/>
      <c r="P51" s="2"/>
    </row>
    <row r="52" spans="1:16" x14ac:dyDescent="0.3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4"/>
      <c r="L52" s="24"/>
      <c r="P52" s="46"/>
    </row>
    <row r="53" spans="1:16" x14ac:dyDescent="0.3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4"/>
      <c r="L53" s="24"/>
      <c r="P53" s="46"/>
    </row>
    <row r="54" spans="1:16" x14ac:dyDescent="0.3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4"/>
      <c r="L54" s="24"/>
      <c r="P54" s="46"/>
    </row>
    <row r="55" spans="1:16" x14ac:dyDescent="0.3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4"/>
      <c r="L55" s="24"/>
      <c r="P55" s="46"/>
    </row>
    <row r="56" spans="1:16" x14ac:dyDescent="0.3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4"/>
      <c r="L56" s="24"/>
      <c r="P56" s="46"/>
    </row>
    <row r="57" spans="1:16" x14ac:dyDescent="0.3">
      <c r="B57" s="48"/>
      <c r="D57" s="4"/>
      <c r="E57" s="4"/>
      <c r="F57" s="4"/>
      <c r="G57" s="4"/>
      <c r="I57" s="46"/>
      <c r="J57" s="4"/>
      <c r="K57" s="4"/>
      <c r="L57" s="4"/>
      <c r="P57" s="46"/>
    </row>
    <row r="58" spans="1:16" x14ac:dyDescent="0.3">
      <c r="B58" s="48"/>
      <c r="D58" s="4"/>
      <c r="E58" s="4"/>
      <c r="F58" s="4"/>
      <c r="G58" s="4"/>
      <c r="I58" s="46"/>
      <c r="J58" s="4"/>
      <c r="K58" s="4"/>
      <c r="L58" s="4"/>
      <c r="P58" s="46"/>
    </row>
    <row r="59" spans="1:16" x14ac:dyDescent="0.3">
      <c r="B59" s="48"/>
      <c r="D59" s="4"/>
      <c r="E59" s="4"/>
      <c r="F59" s="4"/>
      <c r="G59" s="4"/>
      <c r="I59" s="46"/>
      <c r="J59" s="4"/>
      <c r="K59" s="4"/>
      <c r="L59" s="4"/>
      <c r="P59" s="46"/>
    </row>
    <row r="60" spans="1:16" x14ac:dyDescent="0.3">
      <c r="B60" s="48"/>
      <c r="D60" s="4"/>
      <c r="E60" s="4"/>
      <c r="F60" s="4"/>
      <c r="G60" s="4"/>
      <c r="I60" s="46"/>
      <c r="J60" s="4"/>
      <c r="L60" s="4"/>
      <c r="P60" s="46"/>
    </row>
    <row r="61" spans="1:16" x14ac:dyDescent="0.3">
      <c r="B61" s="48"/>
      <c r="D61" s="4"/>
      <c r="E61" s="4"/>
      <c r="F61" s="4"/>
      <c r="G61" s="4"/>
      <c r="I61" s="46"/>
      <c r="J61" s="4"/>
      <c r="L61" s="4"/>
      <c r="P61" s="46"/>
    </row>
    <row r="62" spans="1:16" x14ac:dyDescent="0.3">
      <c r="B62" s="48"/>
      <c r="D62" s="4"/>
      <c r="E62" s="4"/>
      <c r="F62" s="4"/>
      <c r="G62" s="4"/>
      <c r="I62" s="46"/>
      <c r="J62" s="4"/>
      <c r="L62" s="4"/>
      <c r="P62" s="46"/>
    </row>
    <row r="63" spans="1:16" x14ac:dyDescent="0.3">
      <c r="B63" s="48"/>
      <c r="D63" s="4"/>
      <c r="E63" s="4"/>
      <c r="F63" s="4"/>
      <c r="G63" s="4"/>
      <c r="I63" s="46"/>
      <c r="J63" s="4"/>
      <c r="L63" s="4"/>
      <c r="P63" s="46"/>
    </row>
    <row r="64" spans="1:16" x14ac:dyDescent="0.3">
      <c r="F64" s="4"/>
      <c r="G64" s="4"/>
    </row>
    <row r="65" spans="6:7" x14ac:dyDescent="0.3">
      <c r="F65" s="4"/>
      <c r="G65" s="4"/>
    </row>
  </sheetData>
  <mergeCells count="7">
    <mergeCell ref="A39:B39"/>
    <mergeCell ref="A40:B40"/>
    <mergeCell ref="A34:B34"/>
    <mergeCell ref="A35:B35"/>
    <mergeCell ref="A36:B36"/>
    <mergeCell ref="A37:B37"/>
    <mergeCell ref="A38:B38"/>
  </mergeCells>
  <pageMargins left="0.75" right="0.75" top="1.25" bottom="1" header="0.8" footer="0.8"/>
  <pageSetup scale="59" orientation="landscape" r:id="rId1"/>
  <headerFooter alignWithMargins="0">
    <oddHeader>&amp;R&amp;"Arial,Bold"&amp;14MFRP-1.1
Docket No. 44902</oddHeader>
    <oddFooter>&amp;R&amp;"Arial,Bold"&amp;12Page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MFRP-1.1</vt:lpstr>
      <vt:lpstr>Proj - Inside</vt:lpstr>
      <vt:lpstr>Proj - Outside</vt:lpstr>
      <vt:lpstr>Proj - Inside (SC Disc)</vt:lpstr>
      <vt:lpstr>Proj - Outside (SC Disc)</vt:lpstr>
      <vt:lpstr>'MFRP-1.1'!Print_Area</vt:lpstr>
      <vt:lpstr>'Proj - Inside'!Print_Area</vt:lpstr>
      <vt:lpstr>'Proj - Inside (SC Disc)'!Print_Area</vt:lpstr>
      <vt:lpstr>'Proj - Outside'!Print_Area</vt:lpstr>
      <vt:lpstr>'Proj - Outside (SC Disc)'!Print_Area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2023-02-27T14:14:00Z</dcterms:created>
  <dcterms:modified xsi:type="dcterms:W3CDTF">2023-02-27T14:14:09Z</dcterms:modified>
  <cp:category/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