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codeName="ThisWorkbook" defaultThemeVersion="124226"/>
  <xr:revisionPtr revIDLastSave="0" documentId="13_ncr:1_{59606B79-C6CC-4A41-AE5C-30BBE8E72BE8}" xr6:coauthVersionLast="47" xr6:coauthVersionMax="47" xr10:uidLastSave="{00000000-0000-0000-0000-000000000000}"/>
  <bookViews>
    <workbookView xWindow="-108" yWindow="-108" windowWidth="23256" windowHeight="12576" tabRatio="872" xr2:uid="{00000000-000D-0000-FFFF-FFFF00000000}"/>
  </bookViews>
  <sheets>
    <sheet name="APA-SPA-ADH-MBR-3, Sch 1, WP 1" sheetId="78" r:id="rId1"/>
    <sheet name="APA-SPA-ADH-MBR-3, Sch 1, WP 2" sheetId="1" r:id="rId2"/>
    <sheet name="APA-SPA-ADH-MBR-3, Sch 1, WP 3" sheetId="79" r:id="rId3"/>
  </sheets>
  <definedNames>
    <definedName name="_13Mos" localSheetId="2">'APA-SPA-ADH-MBR-3, Sch 1, WP 3'!$D$6:$H$35</definedName>
    <definedName name="_13Mos">#REF!</definedName>
    <definedName name="_A_ActualCapStr_Dtl_99">'APA-SPA-ADH-MBR-3, Sch 1, WP 2'!#REF!</definedName>
    <definedName name="_APR99">#REF!</definedName>
    <definedName name="_AUG99">#REF!</definedName>
    <definedName name="_B_CAPSTR_EOP">#REF!</definedName>
    <definedName name="_D_FMB_Details">#REF!</definedName>
    <definedName name="_D_PCB_Details">#REF!</definedName>
    <definedName name="_D_PS_Details">#REF!</definedName>
    <definedName name="_D_SN_Details">#REF!</definedName>
    <definedName name="_DEC99">#REF!</definedName>
    <definedName name="_E_CaptStrChgSumm">#REF!</definedName>
    <definedName name="_FEB99">#REF!</definedName>
    <definedName name="_JAN99">#REF!</definedName>
    <definedName name="_JUL99">#REF!</definedName>
    <definedName name="_JUN99">#REF!</definedName>
    <definedName name="_MAR99">#REF!</definedName>
    <definedName name="_MAY99">#REF!</definedName>
    <definedName name="_NOV99">#REF!</definedName>
    <definedName name="_OCT99">#REF!</definedName>
    <definedName name="_SEP99">#REF!</definedName>
    <definedName name="GEORGIA_POWER_COMPANY">'APA-SPA-ADH-MBR-3, Sch 1, WP 2'!$I$1</definedName>
    <definedName name="_xlnm.Print_Area" localSheetId="0">'APA-SPA-ADH-MBR-3, Sch 1, WP 1'!$A$1:$K$28</definedName>
    <definedName name="_xlnm.Print_Area" localSheetId="1">'APA-SPA-ADH-MBR-3, Sch 1, WP 2'!$A$1:$L$106</definedName>
    <definedName name="_xlnm.Print_Area" localSheetId="2">'APA-SPA-ADH-MBR-3, Sch 1, WP 3'!$A$1:$G$37</definedName>
  </definedNames>
  <calcPr calcId="191028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04" i="1" l="1"/>
  <c r="L102" i="1" l="1"/>
  <c r="L69" i="1"/>
  <c r="L68" i="1"/>
  <c r="L67" i="1"/>
  <c r="L63" i="1"/>
  <c r="L62" i="1"/>
  <c r="L65" i="1" l="1"/>
  <c r="K65" i="1" l="1"/>
  <c r="L101" i="1"/>
  <c r="L95" i="1" l="1"/>
  <c r="L94" i="1"/>
  <c r="L92" i="1"/>
  <c r="L88" i="1"/>
  <c r="L87" i="1"/>
  <c r="L82" i="1"/>
  <c r="L83" i="1"/>
  <c r="L81" i="1"/>
  <c r="L77" i="1"/>
  <c r="L76" i="1"/>
  <c r="L75" i="1"/>
  <c r="L74" i="1"/>
  <c r="L73" i="1"/>
  <c r="L61" i="1"/>
  <c r="F37" i="79"/>
  <c r="L79" i="1" l="1"/>
  <c r="L85" i="1"/>
  <c r="L90" i="1"/>
  <c r="K104" i="1"/>
  <c r="L97" i="1"/>
  <c r="F104" i="1"/>
  <c r="F90" i="1"/>
  <c r="G90" i="1"/>
  <c r="H90" i="1"/>
  <c r="I90" i="1"/>
  <c r="J90" i="1"/>
  <c r="K90" i="1"/>
  <c r="F85" i="1"/>
  <c r="G85" i="1"/>
  <c r="H85" i="1"/>
  <c r="I85" i="1"/>
  <c r="J85" i="1"/>
  <c r="K85" i="1"/>
  <c r="L54" i="1"/>
  <c r="F54" i="1"/>
  <c r="I54" i="1"/>
  <c r="G40" i="1" l="1"/>
  <c r="H40" i="1"/>
  <c r="I40" i="1"/>
  <c r="J40" i="1"/>
  <c r="K40" i="1"/>
  <c r="L40" i="1"/>
  <c r="F40" i="1"/>
  <c r="F35" i="1"/>
  <c r="G35" i="1"/>
  <c r="H35" i="1"/>
  <c r="I35" i="1"/>
  <c r="J35" i="1"/>
  <c r="K35" i="1"/>
  <c r="L35" i="1"/>
  <c r="K29" i="1"/>
  <c r="F29" i="1"/>
  <c r="L29" i="1"/>
  <c r="F21" i="1" l="1"/>
  <c r="A12" i="1" l="1"/>
  <c r="A13" i="1" s="1"/>
  <c r="A15" i="1" s="1"/>
  <c r="A17" i="1" s="1"/>
  <c r="A18" i="1" s="1"/>
  <c r="A19" i="1" s="1"/>
  <c r="A21" i="1" l="1"/>
  <c r="A23" i="1" s="1"/>
  <c r="A24" i="1" s="1"/>
  <c r="A25" i="1" s="1"/>
  <c r="A26" i="1" s="1"/>
  <c r="A27" i="1" s="1"/>
  <c r="A29" i="1" s="1"/>
  <c r="A31" i="1" s="1"/>
  <c r="A32" i="1" s="1"/>
  <c r="A33" i="1" s="1"/>
  <c r="A35" i="1" s="1"/>
  <c r="A37" i="1" s="1"/>
  <c r="A38" i="1" s="1"/>
  <c r="A40" i="1" s="1"/>
  <c r="A42" i="1" s="1"/>
  <c r="A44" i="1" s="1"/>
  <c r="A45" i="1" s="1"/>
  <c r="A47" i="1" s="1"/>
  <c r="A49" i="1" s="1"/>
  <c r="A51" i="1" s="1"/>
  <c r="A52" i="1" s="1"/>
  <c r="A54" i="1" s="1"/>
  <c r="A56" i="1" s="1"/>
  <c r="A61" i="1" s="1"/>
  <c r="A62" i="1" s="1"/>
  <c r="A63" i="1" s="1"/>
  <c r="A65" i="1" s="1"/>
  <c r="A67" i="1" s="1"/>
  <c r="A68" i="1" s="1"/>
  <c r="A69" i="1" s="1"/>
  <c r="A71" i="1" l="1"/>
  <c r="A73" i="1" s="1"/>
  <c r="A74" i="1" s="1"/>
  <c r="A75" i="1" s="1"/>
  <c r="A76" i="1" s="1"/>
  <c r="A77" i="1" s="1"/>
  <c r="A79" i="1" l="1"/>
  <c r="A81" i="1" s="1"/>
  <c r="A82" i="1" s="1"/>
  <c r="A83" i="1" s="1"/>
  <c r="A85" i="1" s="1"/>
  <c r="A87" i="1" s="1"/>
  <c r="A88" i="1" s="1"/>
  <c r="A90" i="1" s="1"/>
  <c r="A92" i="1" s="1"/>
  <c r="A94" i="1" s="1"/>
  <c r="A95" i="1" s="1"/>
  <c r="A97" i="1" s="1"/>
  <c r="A99" i="1" s="1"/>
  <c r="A101" i="1" s="1"/>
  <c r="A102" i="1" s="1"/>
  <c r="A104" i="1" s="1"/>
  <c r="A106" i="1" s="1"/>
  <c r="E15" i="78" l="1"/>
  <c r="G104" i="1"/>
  <c r="H104" i="1"/>
  <c r="I104" i="1"/>
  <c r="J104" i="1"/>
  <c r="G54" i="1"/>
  <c r="H54" i="1"/>
  <c r="J54" i="1"/>
  <c r="K54" i="1"/>
  <c r="D13" i="79"/>
  <c r="D15" i="79" s="1"/>
  <c r="D17" i="79" s="1"/>
  <c r="D19" i="79" s="1"/>
  <c r="D21" i="79" s="1"/>
  <c r="D23" i="79" s="1"/>
  <c r="D25" i="79" s="1"/>
  <c r="D27" i="79" s="1"/>
  <c r="D29" i="79" s="1"/>
  <c r="D31" i="79" s="1"/>
  <c r="D33" i="79" s="1"/>
  <c r="D35" i="79" s="1"/>
  <c r="L21" i="1"/>
  <c r="K21" i="1"/>
  <c r="J21" i="1"/>
  <c r="I21" i="1"/>
  <c r="H21" i="1"/>
  <c r="G21" i="1"/>
  <c r="G8" i="1"/>
  <c r="I13" i="78"/>
  <c r="G79" i="1"/>
  <c r="H79" i="1"/>
  <c r="I79" i="1"/>
  <c r="J79" i="1"/>
  <c r="K79" i="1"/>
  <c r="F79" i="1"/>
  <c r="G71" i="1"/>
  <c r="H71" i="1"/>
  <c r="I71" i="1"/>
  <c r="J71" i="1"/>
  <c r="K71" i="1"/>
  <c r="F71" i="1"/>
  <c r="G65" i="1"/>
  <c r="H65" i="1"/>
  <c r="I65" i="1"/>
  <c r="J65" i="1"/>
  <c r="F65" i="1"/>
  <c r="G97" i="1"/>
  <c r="K97" i="1"/>
  <c r="I97" i="1"/>
  <c r="L15" i="1"/>
  <c r="L47" i="1"/>
  <c r="K15" i="1"/>
  <c r="K47" i="1"/>
  <c r="J15" i="1"/>
  <c r="J29" i="1"/>
  <c r="J47" i="1"/>
  <c r="I15" i="1"/>
  <c r="I29" i="1"/>
  <c r="I47" i="1"/>
  <c r="H15" i="1"/>
  <c r="H29" i="1"/>
  <c r="H47" i="1"/>
  <c r="G15" i="1"/>
  <c r="G29" i="1"/>
  <c r="G47" i="1"/>
  <c r="F15" i="1"/>
  <c r="F49" i="1" s="1"/>
  <c r="F47" i="1"/>
  <c r="F97" i="1"/>
  <c r="H97" i="1"/>
  <c r="J97" i="1"/>
  <c r="G49" i="1" l="1"/>
  <c r="G56" i="1" s="1"/>
  <c r="H49" i="1"/>
  <c r="H56" i="1" s="1"/>
  <c r="I49" i="1"/>
  <c r="I56" i="1" s="1"/>
  <c r="K49" i="1"/>
  <c r="K56" i="1" s="1"/>
  <c r="L49" i="1"/>
  <c r="L56" i="1" s="1"/>
  <c r="J49" i="1"/>
  <c r="J56" i="1" s="1"/>
  <c r="F56" i="1"/>
  <c r="F99" i="1"/>
  <c r="F106" i="1" s="1"/>
  <c r="K99" i="1"/>
  <c r="K106" i="1" s="1"/>
  <c r="J99" i="1"/>
  <c r="J106" i="1" s="1"/>
  <c r="I99" i="1"/>
  <c r="I106" i="1" s="1"/>
  <c r="H99" i="1"/>
  <c r="H106" i="1" s="1"/>
  <c r="G99" i="1"/>
  <c r="G106" i="1" s="1"/>
  <c r="L71" i="1"/>
  <c r="L99" i="1" s="1"/>
  <c r="H8" i="1"/>
  <c r="I8" i="1" s="1"/>
  <c r="L106" i="1" l="1"/>
  <c r="J8" i="1"/>
  <c r="K8" i="1" s="1"/>
  <c r="L8" i="1" s="1"/>
  <c r="E13" i="78" l="1"/>
  <c r="F59" i="1"/>
  <c r="G59" i="1" s="1"/>
  <c r="E17" i="78" l="1"/>
  <c r="K13" i="78" s="1"/>
  <c r="H59" i="1"/>
  <c r="I59" i="1" s="1"/>
  <c r="K15" i="78" l="1"/>
  <c r="K17" i="78" s="1"/>
  <c r="G15" i="78"/>
  <c r="G13" i="78"/>
  <c r="J59" i="1"/>
  <c r="K59" i="1" s="1"/>
  <c r="G17" i="78" l="1"/>
</calcChain>
</file>

<file path=xl/sharedStrings.xml><?xml version="1.0" encoding="utf-8"?>
<sst xmlns="http://schemas.openxmlformats.org/spreadsheetml/2006/main" count="123" uniqueCount="59">
  <si>
    <t>GEORGIA POWER COMPANY</t>
  </si>
  <si>
    <t>ADJUSTED RETAIL RATE OF RETURN SUMMARY</t>
  </si>
  <si>
    <t>AVERAGE FOR THE THIRTEEN MONTHS ENDING JULY 31, 2023</t>
  </si>
  <si>
    <t>(AMOUNTS IN THOUSANDS)</t>
  </si>
  <si>
    <t>Average</t>
  </si>
  <si>
    <t>Adjusted</t>
  </si>
  <si>
    <t>Line</t>
  </si>
  <si>
    <t>Balance</t>
  </si>
  <si>
    <t>Component</t>
  </si>
  <si>
    <t>No.</t>
  </si>
  <si>
    <t>7/31/2023 (a)</t>
  </si>
  <si>
    <t>Ratio</t>
  </si>
  <si>
    <t>Cost (b)</t>
  </si>
  <si>
    <t>Cost</t>
  </si>
  <si>
    <t>(1)</t>
  </si>
  <si>
    <t>(2)</t>
  </si>
  <si>
    <t>(3)</t>
  </si>
  <si>
    <t>(4)</t>
  </si>
  <si>
    <t>(5)</t>
  </si>
  <si>
    <t>(6)</t>
  </si>
  <si>
    <t>1</t>
  </si>
  <si>
    <t>Long-Term Debt</t>
  </si>
  <si>
    <t>Common Equity</t>
  </si>
  <si>
    <t>Total</t>
  </si>
  <si>
    <t xml:space="preserve">       capital components. </t>
  </si>
  <si>
    <t xml:space="preserve">      cost of debt.</t>
  </si>
  <si>
    <t>Note:  Details may not add to totals due to rounding.</t>
  </si>
  <si>
    <t>CAPITAL STRUCTURE</t>
  </si>
  <si>
    <t>FOR THE THIRTEEN MONTHS ENDING JULY 31, 2023</t>
  </si>
  <si>
    <t>Description</t>
  </si>
  <si>
    <t>(7)</t>
  </si>
  <si>
    <t>(8)</t>
  </si>
  <si>
    <t>(9)</t>
  </si>
  <si>
    <t>First Mortgage Bonds</t>
  </si>
  <si>
    <t xml:space="preserve">    Less: Unamort. Loss on Reacq. Debt</t>
  </si>
  <si>
    <t xml:space="preserve">    Plus:  Unamort. Gain on Reacq. Debt</t>
  </si>
  <si>
    <t>Sub-Total</t>
  </si>
  <si>
    <t>Pollution Control Bonds</t>
  </si>
  <si>
    <t xml:space="preserve">    Less: Unamort. Issuance Exp.</t>
  </si>
  <si>
    <t>Senior Notes</t>
  </si>
  <si>
    <t xml:space="preserve">    Less: Unamort. Discount</t>
  </si>
  <si>
    <t xml:space="preserve">    Less: Unamort. Premium</t>
  </si>
  <si>
    <t>DOE Loans</t>
  </si>
  <si>
    <t xml:space="preserve">    Less: Unamort. Interest Rate Hedge Gain/(Loss)</t>
  </si>
  <si>
    <t>Junior Subordinated Note</t>
  </si>
  <si>
    <t>PPA Capitalized Leases</t>
  </si>
  <si>
    <t>Preferred Securities</t>
  </si>
  <si>
    <t>Total Long-Term Debt</t>
  </si>
  <si>
    <t xml:space="preserve">    Less: Other Comprehensive Income</t>
  </si>
  <si>
    <t>Total Common Equity</t>
  </si>
  <si>
    <t>Total Capitalization</t>
  </si>
  <si>
    <t>13-Month</t>
  </si>
  <si>
    <t>COST OF LONG-TERM DEBT</t>
  </si>
  <si>
    <t>Long-Term</t>
  </si>
  <si>
    <t>Month</t>
  </si>
  <si>
    <t>Debt</t>
  </si>
  <si>
    <t>13-Month Average</t>
  </si>
  <si>
    <t>(a)  Refer to Exhibit___(APA/SPA/ADH/MBR-3, Schedule 1, Workpaper 2) for the calculation of retail</t>
  </si>
  <si>
    <t>(b)  Refer to Exhibit___(APA/SPA/ADH/MBR-3, Schedule 1, Workpaper 3) for the calculation of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</si>
</sst>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-yy_)"/>
    <numFmt numFmtId="165" formatCode="[$-409]mmm\-yy;@"/>
    <numFmt numFmtId="166" formatCode="_(&quot;$&quot;* #,##0_);_(&quot;$&quot;* \(#,##0\);_(&quot;$&quot;* &quot;-&quot;??_);_(@_)"/>
    <numFmt numFmtId="167" formatCode="_(* #,##0_);_(* \(#,##0\);_(* &quot;-&quot;??_);_(@_)"/>
    <numFmt numFmtId="168" formatCode="#,##0_);[Red]\(#,##0\);&quot; &quot;"/>
    <numFmt numFmtId="169" formatCode="0.00000%"/>
    <numFmt numFmtId="170" formatCode="0.000000000000%"/>
    <numFmt numFmtId="171" formatCode="0.00000000%"/>
  </numFmts>
  <fonts count="39" x14ac:knownFonts="1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  <font>
      <b/>
      <sz val="14"/>
      <name val="Arial"/>
      <family val="2"/>
    </font>
    <font>
      <sz val="14"/>
      <name val="Arial"/>
      <family val="2"/>
    </font>
    <font>
      <b/>
      <u/>
      <sz val="12"/>
      <color indexed="17"/>
      <name val="Times New Roman"/>
      <family val="1"/>
    </font>
    <font>
      <b/>
      <u/>
      <sz val="12"/>
      <name val="Times New Roman"/>
      <family val="1"/>
    </font>
    <font>
      <sz val="10"/>
      <name val="Times"/>
      <family val="1"/>
    </font>
    <font>
      <sz val="10"/>
      <name val="Arial"/>
      <family val="2"/>
    </font>
    <font>
      <sz val="11"/>
      <name val="Times New Roman"/>
      <family val="1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2"/>
    </font>
    <font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1"/>
      </top>
      <bottom/>
      <diagonal/>
    </border>
  </borders>
  <cellStyleXfs count="136">
    <xf numFmtId="37" fontId="0" fillId="0" borderId="0"/>
    <xf numFmtId="0" fontId="8" fillId="0" borderId="0"/>
    <xf numFmtId="0" fontId="8" fillId="0" borderId="0"/>
    <xf numFmtId="0" fontId="10" fillId="0" borderId="0"/>
    <xf numFmtId="9" fontId="6" fillId="0" borderId="0" applyFont="0" applyFill="0" applyBorder="0" applyAlignment="0" applyProtection="0"/>
    <xf numFmtId="0" fontId="18" fillId="0" borderId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10" applyNumberFormat="0" applyAlignment="0" applyProtection="0"/>
    <xf numFmtId="0" fontId="28" fillId="6" borderId="11" applyNumberFormat="0" applyAlignment="0" applyProtection="0"/>
    <xf numFmtId="0" fontId="29" fillId="6" borderId="10" applyNumberFormat="0" applyAlignment="0" applyProtection="0"/>
    <xf numFmtId="0" fontId="30" fillId="0" borderId="12" applyNumberFormat="0" applyFill="0" applyAlignment="0" applyProtection="0"/>
    <xf numFmtId="0" fontId="31" fillId="7" borderId="13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5" applyNumberFormat="0" applyFill="0" applyAlignment="0" applyProtection="0"/>
    <xf numFmtId="0" fontId="3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3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0" borderId="0"/>
    <xf numFmtId="0" fontId="5" fillId="8" borderId="14" applyNumberFormat="0" applyFont="0" applyAlignment="0" applyProtection="0"/>
    <xf numFmtId="0" fontId="37" fillId="0" borderId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0" fontId="4" fillId="8" borderId="14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" fillId="0" borderId="0"/>
    <xf numFmtId="0" fontId="3" fillId="8" borderId="14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" fillId="0" borderId="0"/>
    <xf numFmtId="0" fontId="2" fillId="8" borderId="14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  <xf numFmtId="0" fontId="1" fillId="8" borderId="14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7">
    <xf numFmtId="37" fontId="0" fillId="0" borderId="0" xfId="0"/>
    <xf numFmtId="37" fontId="7" fillId="0" borderId="0" xfId="0" applyFont="1" applyAlignment="1">
      <alignment horizontal="center"/>
    </xf>
    <xf numFmtId="0" fontId="8" fillId="0" borderId="0" xfId="2"/>
    <xf numFmtId="49" fontId="13" fillId="0" borderId="0" xfId="2" applyNumberFormat="1" applyFont="1" applyAlignment="1">
      <alignment horizontal="center"/>
    </xf>
    <xf numFmtId="164" fontId="14" fillId="0" borderId="0" xfId="2" applyNumberFormat="1" applyFont="1" applyAlignment="1">
      <alignment horizontal="center"/>
    </xf>
    <xf numFmtId="0" fontId="14" fillId="0" borderId="0" xfId="2" applyFont="1"/>
    <xf numFmtId="0" fontId="15" fillId="0" borderId="0" xfId="3" applyFont="1" applyAlignment="1">
      <alignment horizontal="center"/>
    </xf>
    <xf numFmtId="37" fontId="16" fillId="0" borderId="0" xfId="0" applyFont="1"/>
    <xf numFmtId="0" fontId="0" fillId="0" borderId="0" xfId="1" quotePrefix="1" applyFont="1" applyAlignment="1">
      <alignment horizontal="left"/>
    </xf>
    <xf numFmtId="0" fontId="17" fillId="0" borderId="0" xfId="0" applyNumberFormat="1" applyFont="1"/>
    <xf numFmtId="0" fontId="19" fillId="0" borderId="0" xfId="5" quotePrefix="1" applyFont="1" applyAlignment="1">
      <alignment horizontal="center"/>
    </xf>
    <xf numFmtId="37" fontId="0" fillId="0" borderId="0" xfId="0" applyAlignment="1">
      <alignment horizontal="center"/>
    </xf>
    <xf numFmtId="0" fontId="10" fillId="0" borderId="0" xfId="3"/>
    <xf numFmtId="0" fontId="0" fillId="0" borderId="0" xfId="0" applyNumberFormat="1"/>
    <xf numFmtId="0" fontId="0" fillId="0" borderId="0" xfId="2" applyFont="1"/>
    <xf numFmtId="0" fontId="0" fillId="0" borderId="0" xfId="2" applyFont="1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0" xfId="5" quotePrefix="1" applyFont="1" applyAlignment="1">
      <alignment horizontal="center"/>
    </xf>
    <xf numFmtId="165" fontId="0" fillId="0" borderId="0" xfId="2" applyNumberFormat="1" applyFont="1" applyAlignment="1">
      <alignment horizontal="center"/>
    </xf>
    <xf numFmtId="10" fontId="0" fillId="0" borderId="0" xfId="2" applyNumberFormat="1" applyFont="1" applyAlignment="1">
      <alignment horizontal="center"/>
    </xf>
    <xf numFmtId="165" fontId="0" fillId="0" borderId="0" xfId="2" applyNumberFormat="1" applyFont="1" applyAlignment="1">
      <alignment horizontal="right"/>
    </xf>
    <xf numFmtId="1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0" fontId="0" fillId="0" borderId="0" xfId="4" applyNumberFormat="1" applyFont="1" applyBorder="1" applyAlignment="1">
      <alignment horizontal="center"/>
    </xf>
    <xf numFmtId="44" fontId="0" fillId="0" borderId="0" xfId="9" applyFont="1" applyFill="1" applyProtection="1"/>
    <xf numFmtId="166" fontId="0" fillId="0" borderId="2" xfId="9" applyNumberFormat="1" applyFont="1" applyFill="1" applyBorder="1" applyProtection="1"/>
    <xf numFmtId="166" fontId="0" fillId="0" borderId="0" xfId="9" applyNumberFormat="1" applyFont="1" applyFill="1" applyProtection="1"/>
    <xf numFmtId="166" fontId="7" fillId="0" borderId="0" xfId="9" applyNumberFormat="1" applyFont="1" applyFill="1" applyProtection="1"/>
    <xf numFmtId="166" fontId="7" fillId="0" borderId="3" xfId="9" applyNumberFormat="1" applyFont="1" applyFill="1" applyBorder="1" applyProtection="1"/>
    <xf numFmtId="166" fontId="0" fillId="0" borderId="0" xfId="9" applyNumberFormat="1" applyFont="1" applyFill="1" applyBorder="1" applyProtection="1"/>
    <xf numFmtId="166" fontId="0" fillId="0" borderId="0" xfId="9" applyNumberFormat="1" applyFont="1" applyFill="1"/>
    <xf numFmtId="37" fontId="19" fillId="0" borderId="0" xfId="0" applyFont="1"/>
    <xf numFmtId="0" fontId="12" fillId="0" borderId="0" xfId="3" applyFont="1"/>
    <xf numFmtId="0" fontId="12" fillId="0" borderId="0" xfId="3" applyFont="1" applyAlignment="1">
      <alignment horizontal="center"/>
    </xf>
    <xf numFmtId="0" fontId="12" fillId="0" borderId="4" xfId="3" applyFont="1" applyBorder="1" applyAlignment="1">
      <alignment horizontal="center"/>
    </xf>
    <xf numFmtId="14" fontId="12" fillId="0" borderId="4" xfId="3" quotePrefix="1" applyNumberFormat="1" applyFont="1" applyBorder="1" applyAlignment="1">
      <alignment horizontal="center"/>
    </xf>
    <xf numFmtId="0" fontId="12" fillId="0" borderId="0" xfId="3" quotePrefix="1" applyFont="1" applyAlignment="1">
      <alignment horizontal="center"/>
    </xf>
    <xf numFmtId="167" fontId="12" fillId="0" borderId="0" xfId="10" applyNumberFormat="1" applyFont="1" applyFill="1" applyAlignment="1">
      <alignment horizontal="right"/>
    </xf>
    <xf numFmtId="0" fontId="12" fillId="0" borderId="0" xfId="3" applyFont="1" applyAlignment="1">
      <alignment horizontal="right"/>
    </xf>
    <xf numFmtId="166" fontId="12" fillId="0" borderId="5" xfId="9" applyNumberFormat="1" applyFont="1" applyFill="1" applyBorder="1" applyAlignment="1">
      <alignment horizontal="right"/>
    </xf>
    <xf numFmtId="0" fontId="12" fillId="0" borderId="0" xfId="1" applyFont="1" applyAlignment="1">
      <alignment horizontal="left"/>
    </xf>
    <xf numFmtId="0" fontId="12" fillId="0" borderId="0" xfId="0" applyNumberFormat="1" applyFont="1"/>
    <xf numFmtId="166" fontId="7" fillId="0" borderId="16" xfId="9" applyNumberFormat="1" applyFont="1" applyFill="1" applyBorder="1" applyProtection="1"/>
    <xf numFmtId="0" fontId="12" fillId="0" borderId="0" xfId="54" applyFont="1" applyAlignment="1">
      <alignment horizontal="center"/>
    </xf>
    <xf numFmtId="0" fontId="12" fillId="0" borderId="4" xfId="54" applyFont="1" applyBorder="1" applyAlignment="1">
      <alignment horizontal="center"/>
    </xf>
    <xf numFmtId="0" fontId="12" fillId="0" borderId="0" xfId="54" quotePrefix="1" applyFont="1" applyAlignment="1">
      <alignment horizontal="center"/>
    </xf>
    <xf numFmtId="37" fontId="16" fillId="0" borderId="0" xfId="0" applyFont="1" applyAlignment="1">
      <alignment horizontal="center"/>
    </xf>
    <xf numFmtId="0" fontId="16" fillId="0" borderId="0" xfId="3" quotePrefix="1" applyFont="1" applyAlignment="1">
      <alignment horizontal="center"/>
    </xf>
    <xf numFmtId="10" fontId="8" fillId="0" borderId="0" xfId="2" applyNumberFormat="1" applyAlignment="1">
      <alignment horizontal="center"/>
    </xf>
    <xf numFmtId="37" fontId="7" fillId="0" borderId="0" xfId="0" applyFont="1" applyAlignment="1">
      <alignment horizontal="centerContinuous"/>
    </xf>
    <xf numFmtId="5" fontId="7" fillId="0" borderId="16" xfId="0" applyNumberFormat="1" applyFont="1" applyBorder="1"/>
    <xf numFmtId="5" fontId="7" fillId="0" borderId="0" xfId="0" applyNumberFormat="1" applyFont="1"/>
    <xf numFmtId="166" fontId="7" fillId="0" borderId="16" xfId="0" applyNumberFormat="1" applyFont="1" applyBorder="1"/>
    <xf numFmtId="37" fontId="7" fillId="0" borderId="0" xfId="0" applyFont="1"/>
    <xf numFmtId="37" fontId="0" fillId="0" borderId="0" xfId="0" applyAlignment="1">
      <alignment horizontal="centerContinuous"/>
    </xf>
    <xf numFmtId="10" fontId="12" fillId="0" borderId="0" xfId="3" applyNumberFormat="1" applyFont="1"/>
    <xf numFmtId="37" fontId="7" fillId="0" borderId="0" xfId="0" applyFont="1" applyAlignment="1">
      <alignment horizontal="left"/>
    </xf>
    <xf numFmtId="5" fontId="0" fillId="0" borderId="0" xfId="0" applyNumberFormat="1"/>
    <xf numFmtId="37" fontId="0" fillId="0" borderId="0" xfId="0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5" fontId="0" fillId="0" borderId="0" xfId="0" applyNumberFormat="1" applyAlignment="1">
      <alignment horizontal="center"/>
    </xf>
    <xf numFmtId="37" fontId="0" fillId="0" borderId="1" xfId="0" applyBorder="1" applyAlignment="1">
      <alignment horizontal="center"/>
    </xf>
    <xf numFmtId="0" fontId="16" fillId="0" borderId="0" xfId="3" applyFont="1" applyAlignment="1">
      <alignment horizontal="center"/>
    </xf>
    <xf numFmtId="5" fontId="0" fillId="0" borderId="0" xfId="0" applyNumberFormat="1" applyAlignment="1">
      <alignment horizontal="centerContinuous"/>
    </xf>
    <xf numFmtId="0" fontId="0" fillId="0" borderId="0" xfId="3" applyFont="1"/>
    <xf numFmtId="10" fontId="12" fillId="0" borderId="0" xfId="3" applyNumberFormat="1" applyFont="1" applyAlignment="1">
      <alignment horizontal="right"/>
    </xf>
    <xf numFmtId="10" fontId="12" fillId="0" borderId="4" xfId="3" applyNumberFormat="1" applyFont="1" applyBorder="1" applyAlignment="1">
      <alignment horizontal="right"/>
    </xf>
    <xf numFmtId="168" fontId="36" fillId="0" borderId="4" xfId="51" applyNumberFormat="1" applyFont="1" applyBorder="1" applyAlignment="1">
      <alignment horizontal="right"/>
    </xf>
    <xf numFmtId="42" fontId="36" fillId="0" borderId="0" xfId="51" applyNumberFormat="1" applyFont="1" applyAlignment="1">
      <alignment horizontal="right"/>
    </xf>
    <xf numFmtId="10" fontId="12" fillId="0" borderId="5" xfId="3" applyNumberFormat="1" applyFont="1" applyBorder="1" applyAlignment="1">
      <alignment horizontal="right"/>
    </xf>
    <xf numFmtId="164" fontId="0" fillId="0" borderId="1" xfId="0" applyNumberFormat="1" applyBorder="1" applyAlignment="1">
      <alignment horizontal="center"/>
    </xf>
    <xf numFmtId="0" fontId="14" fillId="0" borderId="0" xfId="2" applyFont="1" applyAlignment="1">
      <alignment horizontal="center"/>
    </xf>
    <xf numFmtId="169" fontId="0" fillId="0" borderId="0" xfId="0" applyNumberFormat="1" applyAlignment="1">
      <alignment horizontal="center"/>
    </xf>
    <xf numFmtId="10" fontId="0" fillId="0" borderId="3" xfId="4" applyNumberFormat="1" applyFont="1" applyFill="1" applyBorder="1" applyAlignment="1">
      <alignment horizontal="center"/>
    </xf>
    <xf numFmtId="10" fontId="38" fillId="0" borderId="0" xfId="116" applyNumberFormat="1" applyFont="1" applyAlignment="1">
      <alignment horizontal="center"/>
    </xf>
    <xf numFmtId="170" fontId="10" fillId="0" borderId="0" xfId="3" applyNumberFormat="1"/>
    <xf numFmtId="171" fontId="12" fillId="0" borderId="0" xfId="3" applyNumberFormat="1" applyFont="1"/>
    <xf numFmtId="0" fontId="11" fillId="0" borderId="0" xfId="3" quotePrefix="1" applyFont="1" applyAlignment="1">
      <alignment horizontal="center"/>
    </xf>
    <xf numFmtId="0" fontId="11" fillId="0" borderId="0" xfId="3" applyFont="1" applyAlignment="1">
      <alignment horizontal="center"/>
    </xf>
    <xf numFmtId="37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164" fontId="0" fillId="0" borderId="6" xfId="0" quotePrefix="1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37" fontId="16" fillId="0" borderId="0" xfId="0" applyFont="1" applyAlignment="1">
      <alignment horizontal="center"/>
    </xf>
    <xf numFmtId="0" fontId="16" fillId="0" borderId="0" xfId="3" quotePrefix="1" applyFont="1" applyAlignment="1">
      <alignment horizontal="center"/>
    </xf>
    <xf numFmtId="37" fontId="0" fillId="0" borderId="0" xfId="0" applyAlignment="1">
      <alignment horizontal="center"/>
    </xf>
  </cellXfs>
  <cellStyles count="136">
    <cellStyle name="20% - Accent1" xfId="28" builtinId="30" customBuiltin="1"/>
    <cellStyle name="20% - Accent1 2" xfId="58" xr:uid="{00000000-0005-0000-0000-00003A000000}"/>
    <cellStyle name="20% - Accent1 3" xfId="78" xr:uid="{00C28A34-CA1F-488D-B783-5E95897F817D}"/>
    <cellStyle name="20% - Accent1 4" xfId="98" xr:uid="{6B27AA39-23B9-48FA-A8EC-E1B3FC3FD9A2}"/>
    <cellStyle name="20% - Accent1 5" xfId="118" xr:uid="{D6CE352C-650B-4EC7-93B7-7AFF59B951C1}"/>
    <cellStyle name="20% - Accent2" xfId="32" builtinId="34" customBuiltin="1"/>
    <cellStyle name="20% - Accent2 2" xfId="61" xr:uid="{00000000-0005-0000-0000-00003B000000}"/>
    <cellStyle name="20% - Accent2 3" xfId="81" xr:uid="{8DBBBCD3-4FDB-40AB-8463-5035EFD59CD5}"/>
    <cellStyle name="20% - Accent2 4" xfId="101" xr:uid="{D5BF7108-C40B-4A14-830E-228D11F6BDC5}"/>
    <cellStyle name="20% - Accent2 5" xfId="121" xr:uid="{DECD6EA0-F630-4940-A745-15CCA01A1F23}"/>
    <cellStyle name="20% - Accent3" xfId="36" builtinId="38" customBuiltin="1"/>
    <cellStyle name="20% - Accent3 2" xfId="64" xr:uid="{00000000-0005-0000-0000-00003C000000}"/>
    <cellStyle name="20% - Accent3 3" xfId="84" xr:uid="{84B58851-8CF8-41FD-8141-C1BADC30B4C0}"/>
    <cellStyle name="20% - Accent3 4" xfId="104" xr:uid="{A815FE82-E3E9-469F-9939-4DFD2F04C60A}"/>
    <cellStyle name="20% - Accent3 5" xfId="124" xr:uid="{7C63DF83-0212-40EA-94EE-F167E7E8D518}"/>
    <cellStyle name="20% - Accent4" xfId="40" builtinId="42" customBuiltin="1"/>
    <cellStyle name="20% - Accent4 2" xfId="67" xr:uid="{00000000-0005-0000-0000-00003D000000}"/>
    <cellStyle name="20% - Accent4 3" xfId="87" xr:uid="{E74A57B1-5384-4741-9B0F-649F5EDDD992}"/>
    <cellStyle name="20% - Accent4 4" xfId="107" xr:uid="{7D58B094-52C5-41BF-8CC5-EF4B4D4786D2}"/>
    <cellStyle name="20% - Accent4 5" xfId="127" xr:uid="{24480053-D8C5-4CA2-9530-167AA906D39D}"/>
    <cellStyle name="20% - Accent5" xfId="44" builtinId="46" customBuiltin="1"/>
    <cellStyle name="20% - Accent5 2" xfId="70" xr:uid="{00000000-0005-0000-0000-00003E000000}"/>
    <cellStyle name="20% - Accent5 3" xfId="90" xr:uid="{06EBA6EC-29F0-4AC2-B4B4-F9B25B2EF619}"/>
    <cellStyle name="20% - Accent5 4" xfId="110" xr:uid="{70A58ED9-D9D9-4A9E-8E7F-906FEFB57305}"/>
    <cellStyle name="20% - Accent5 5" xfId="130" xr:uid="{606FB381-15EA-49A2-A578-4B854B32F7FC}"/>
    <cellStyle name="20% - Accent6" xfId="48" builtinId="50" customBuiltin="1"/>
    <cellStyle name="20% - Accent6 2" xfId="73" xr:uid="{00000000-0005-0000-0000-00003F000000}"/>
    <cellStyle name="20% - Accent6 3" xfId="93" xr:uid="{9D5A84AD-DF56-44DF-AC2E-5231D8D85C4F}"/>
    <cellStyle name="20% - Accent6 4" xfId="113" xr:uid="{5392F167-B01C-49C7-955F-4C6C78562489}"/>
    <cellStyle name="20% - Accent6 5" xfId="133" xr:uid="{BA659070-FC3A-40EE-9B8F-E3299311087F}"/>
    <cellStyle name="40% - Accent1" xfId="29" builtinId="31" customBuiltin="1"/>
    <cellStyle name="40% - Accent1 2" xfId="59" xr:uid="{00000000-0005-0000-0000-000040000000}"/>
    <cellStyle name="40% - Accent1 3" xfId="79" xr:uid="{0C6B52FD-D19A-43DD-B3F8-438C19222803}"/>
    <cellStyle name="40% - Accent1 4" xfId="99" xr:uid="{9170E166-A81A-47E2-8F46-30418EA18270}"/>
    <cellStyle name="40% - Accent1 5" xfId="119" xr:uid="{B111732F-CFD8-4F08-9327-38B8F8B417B4}"/>
    <cellStyle name="40% - Accent2" xfId="33" builtinId="35" customBuiltin="1"/>
    <cellStyle name="40% - Accent2 2" xfId="62" xr:uid="{00000000-0005-0000-0000-000041000000}"/>
    <cellStyle name="40% - Accent2 3" xfId="82" xr:uid="{55B14C4C-2618-4409-B8B5-63489707237E}"/>
    <cellStyle name="40% - Accent2 4" xfId="102" xr:uid="{44FE4D18-4FBD-405D-B58F-A74AD5329B1A}"/>
    <cellStyle name="40% - Accent2 5" xfId="122" xr:uid="{AD549457-405F-40E2-84B6-7D3C036820C9}"/>
    <cellStyle name="40% - Accent3" xfId="37" builtinId="39" customBuiltin="1"/>
    <cellStyle name="40% - Accent3 2" xfId="65" xr:uid="{00000000-0005-0000-0000-000042000000}"/>
    <cellStyle name="40% - Accent3 3" xfId="85" xr:uid="{28ED1783-3DF2-4DF6-AECA-AF503287CE8B}"/>
    <cellStyle name="40% - Accent3 4" xfId="105" xr:uid="{70FFA108-8AB9-46EC-A159-B0BA091C0568}"/>
    <cellStyle name="40% - Accent3 5" xfId="125" xr:uid="{13D0D5BD-66FC-4C69-8EF8-80613B1D59AA}"/>
    <cellStyle name="40% - Accent4" xfId="41" builtinId="43" customBuiltin="1"/>
    <cellStyle name="40% - Accent4 2" xfId="68" xr:uid="{00000000-0005-0000-0000-000043000000}"/>
    <cellStyle name="40% - Accent4 3" xfId="88" xr:uid="{80DA8B51-20CA-4933-8D3B-14BDFE398CD1}"/>
    <cellStyle name="40% - Accent4 4" xfId="108" xr:uid="{4F037D0D-170B-4C1D-94A5-D2099B65B8DE}"/>
    <cellStyle name="40% - Accent4 5" xfId="128" xr:uid="{12BAC39D-CF50-4F16-BEB4-FCCFF15EE53C}"/>
    <cellStyle name="40% - Accent5" xfId="45" builtinId="47" customBuiltin="1"/>
    <cellStyle name="40% - Accent5 2" xfId="71" xr:uid="{00000000-0005-0000-0000-000044000000}"/>
    <cellStyle name="40% - Accent5 3" xfId="91" xr:uid="{973B0B6C-FAEF-4B4D-8D67-195D1D276E50}"/>
    <cellStyle name="40% - Accent5 4" xfId="111" xr:uid="{6E9DDC44-8C4D-41A6-AC0D-66C176DA1256}"/>
    <cellStyle name="40% - Accent5 5" xfId="131" xr:uid="{11596F9A-7410-4A48-9672-9A607CC3ADB2}"/>
    <cellStyle name="40% - Accent6" xfId="49" builtinId="51" customBuiltin="1"/>
    <cellStyle name="40% - Accent6 2" xfId="74" xr:uid="{00000000-0005-0000-0000-000045000000}"/>
    <cellStyle name="40% - Accent6 3" xfId="94" xr:uid="{111D1383-0E6B-48FE-AF58-A460B4084F24}"/>
    <cellStyle name="40% - Accent6 4" xfId="114" xr:uid="{D9F32D62-80DF-4422-A316-EC153897ED19}"/>
    <cellStyle name="40% - Accent6 5" xfId="134" xr:uid="{40C6F493-7BA1-4B0C-BB26-E2C935198F34}"/>
    <cellStyle name="60% - Accent1" xfId="30" builtinId="32" customBuiltin="1"/>
    <cellStyle name="60% - Accent1 2" xfId="60" xr:uid="{00000000-0005-0000-0000-000046000000}"/>
    <cellStyle name="60% - Accent1 3" xfId="80" xr:uid="{4C41EDF8-51E0-46BE-A1AB-39BC11F2C347}"/>
    <cellStyle name="60% - Accent1 4" xfId="100" xr:uid="{0F988A2B-B6CD-4B3C-99A1-5D18F8F502A6}"/>
    <cellStyle name="60% - Accent1 5" xfId="120" xr:uid="{1601EFD5-9886-4367-8D69-E27F31BE2789}"/>
    <cellStyle name="60% - Accent2" xfId="34" builtinId="36" customBuiltin="1"/>
    <cellStyle name="60% - Accent2 2" xfId="63" xr:uid="{00000000-0005-0000-0000-000047000000}"/>
    <cellStyle name="60% - Accent2 3" xfId="83" xr:uid="{68631FAB-F2B2-4D58-BDE5-64F295568CE0}"/>
    <cellStyle name="60% - Accent2 4" xfId="103" xr:uid="{88DC4193-93C0-4259-A6F7-F4A040E41549}"/>
    <cellStyle name="60% - Accent2 5" xfId="123" xr:uid="{C133F906-D200-453B-80DF-FF462B49021A}"/>
    <cellStyle name="60% - Accent3" xfId="38" builtinId="40" customBuiltin="1"/>
    <cellStyle name="60% - Accent3 2" xfId="66" xr:uid="{00000000-0005-0000-0000-000048000000}"/>
    <cellStyle name="60% - Accent3 3" xfId="86" xr:uid="{6C74C009-E078-4064-B481-10015F4F68E3}"/>
    <cellStyle name="60% - Accent3 4" xfId="106" xr:uid="{79AE9048-994F-449B-B600-B0C78C516B67}"/>
    <cellStyle name="60% - Accent3 5" xfId="126" xr:uid="{2C2AE008-319C-4D16-BC10-873B7A8F4054}"/>
    <cellStyle name="60% - Accent4" xfId="42" builtinId="44" customBuiltin="1"/>
    <cellStyle name="60% - Accent4 2" xfId="69" xr:uid="{00000000-0005-0000-0000-000049000000}"/>
    <cellStyle name="60% - Accent4 3" xfId="89" xr:uid="{00F70673-41E3-4646-AB75-F2D3055AB779}"/>
    <cellStyle name="60% - Accent4 4" xfId="109" xr:uid="{E1D9C2F0-1CE0-4AD2-93A2-2860A5EAFB5F}"/>
    <cellStyle name="60% - Accent4 5" xfId="129" xr:uid="{2F31D081-04F0-41DC-858B-D7660BC202A5}"/>
    <cellStyle name="60% - Accent5" xfId="46" builtinId="48" customBuiltin="1"/>
    <cellStyle name="60% - Accent5 2" xfId="72" xr:uid="{00000000-0005-0000-0000-00004A000000}"/>
    <cellStyle name="60% - Accent5 3" xfId="92" xr:uid="{4B10CA0B-A30B-4BFD-BF0B-FED997C59E04}"/>
    <cellStyle name="60% - Accent5 4" xfId="112" xr:uid="{54F4CACD-A440-4617-816C-0F9C62A1D0FD}"/>
    <cellStyle name="60% - Accent5 5" xfId="132" xr:uid="{BCF74763-1879-400C-88D1-136FA2016926}"/>
    <cellStyle name="60% - Accent6" xfId="50" builtinId="52" customBuiltin="1"/>
    <cellStyle name="60% - Accent6 2" xfId="75" xr:uid="{00000000-0005-0000-0000-00004B000000}"/>
    <cellStyle name="60% - Accent6 3" xfId="95" xr:uid="{CCB6D78E-DF9C-4259-B3AB-D456D5B11EB4}"/>
    <cellStyle name="60% - Accent6 4" xfId="115" xr:uid="{8A35800D-37B4-4D4E-8492-4A3AE749C1AB}"/>
    <cellStyle name="60% - Accent6 5" xfId="135" xr:uid="{ED5883BA-F4DC-4731-9B86-721488455A6A}"/>
    <cellStyle name="Accent1" xfId="27" builtinId="29" customBuiltin="1"/>
    <cellStyle name="Accent2" xfId="31" builtinId="33" customBuiltin="1"/>
    <cellStyle name="Accent3" xfId="35" builtinId="37" customBuiltin="1"/>
    <cellStyle name="Accent4" xfId="39" builtinId="41" customBuiltin="1"/>
    <cellStyle name="Accent5" xfId="43" builtinId="45" customBuiltin="1"/>
    <cellStyle name="Accent6" xfId="47" builtinId="49" customBuiltin="1"/>
    <cellStyle name="Bad" xfId="17" builtinId="27" customBuiltin="1"/>
    <cellStyle name="Calculation" xfId="21" builtinId="22" customBuiltin="1"/>
    <cellStyle name="Check Cell" xfId="23" builtinId="23" customBuiltin="1"/>
    <cellStyle name="Comma" xfId="10" builtinId="3"/>
    <cellStyle name="Comma 2" xfId="7" xr:uid="{00000000-0005-0000-0000-000001000000}"/>
    <cellStyle name="Currency" xfId="9" builtinId="4"/>
    <cellStyle name="Currency 2" xfId="6" xr:uid="{00000000-0005-0000-0000-000003000000}"/>
    <cellStyle name="Explanatory Text" xfId="25" builtinId="53" customBuiltin="1"/>
    <cellStyle name="Good" xfId="16" builtinId="26" customBuiltin="1"/>
    <cellStyle name="Heading 1" xfId="12" builtinId="16" customBuiltin="1"/>
    <cellStyle name="Heading 2" xfId="13" builtinId="17" customBuiltin="1"/>
    <cellStyle name="Heading 3" xfId="14" builtinId="18" customBuiltin="1"/>
    <cellStyle name="Heading 4" xfId="15" builtinId="19" customBuiltin="1"/>
    <cellStyle name="Input" xfId="19" builtinId="20" customBuiltin="1"/>
    <cellStyle name="Linked Cell" xfId="22" builtinId="24" customBuiltin="1"/>
    <cellStyle name="Neutral" xfId="18" builtinId="28" customBuiltin="1"/>
    <cellStyle name="Normal" xfId="0" builtinId="0"/>
    <cellStyle name="Normal 2" xfId="5" xr:uid="{00000000-0005-0000-0000-000005000000}"/>
    <cellStyle name="Normal 2 2" xfId="54" xr:uid="{00000000-0005-0000-0000-000004000000}"/>
    <cellStyle name="Normal 3" xfId="51" xr:uid="{00000000-0005-0000-0000-000036000000}"/>
    <cellStyle name="Normal 4" xfId="53" xr:uid="{00000000-0005-0000-0000-00003A000000}"/>
    <cellStyle name="Normal 5" xfId="55" xr:uid="{00000000-0005-0000-0000-00004C000000}"/>
    <cellStyle name="Normal 6" xfId="76" xr:uid="{0013FF97-BB63-4082-9E6D-06A1A1E8156B}"/>
    <cellStyle name="Normal 7" xfId="96" xr:uid="{7501AC1B-FDAB-487A-97D8-7AC9A9349053}"/>
    <cellStyle name="Normal 8" xfId="116" xr:uid="{9D33EB58-D284-47B2-81F9-A8B24825047C}"/>
    <cellStyle name="Normal_2009 &amp; 2010 stuff" xfId="1" xr:uid="{00000000-0005-0000-0000-000006000000}"/>
    <cellStyle name="Normal_Cost of Debt 2005-07" xfId="2" xr:uid="{00000000-0005-0000-0000-000007000000}"/>
    <cellStyle name="Normal_Exhibit RH-1, Schedule 3" xfId="3" xr:uid="{00000000-0005-0000-0000-000008000000}"/>
    <cellStyle name="Note 2" xfId="52" xr:uid="{00000000-0005-0000-0000-000037000000}"/>
    <cellStyle name="Note 3" xfId="57" xr:uid="{00000000-0005-0000-0000-00004D000000}"/>
    <cellStyle name="Note 4" xfId="77" xr:uid="{32288DF9-FAAA-4DCC-ADE9-C68B3A030B31}"/>
    <cellStyle name="Note 5" xfId="97" xr:uid="{36B08DE5-3504-40AA-8C9A-38EEF3EDE16B}"/>
    <cellStyle name="Note 6" xfId="117" xr:uid="{5627BB0D-482A-4923-AD43-48D4573E096E}"/>
    <cellStyle name="Output" xfId="20" builtinId="21" customBuiltin="1"/>
    <cellStyle name="Percent" xfId="4" builtinId="5"/>
    <cellStyle name="Percent 2" xfId="8" xr:uid="{00000000-0005-0000-0000-00000A000000}"/>
    <cellStyle name="Percent 3" xfId="56" xr:uid="{00000000-0005-0000-0000-00004E000000}"/>
    <cellStyle name="Title" xfId="11" builtinId="15" customBuiltin="1"/>
    <cellStyle name="Total" xfId="26" builtinId="25" customBuiltin="1"/>
    <cellStyle name="Warning Text" xfId="24" builtinId="11" customBuiltin="1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5"/>
  <sheetViews>
    <sheetView showGridLines="0" tabSelected="1" zoomScaleNormal="100" zoomScaleSheetLayoutView="100" workbookViewId="0">
      <selection sqref="A1:K1"/>
    </sheetView>
  </sheetViews>
  <sheetFormatPr defaultColWidth="8" defaultRowHeight="13.2" x14ac:dyDescent="0.25"/>
  <cols>
    <col min="1" max="1" width="5.296875" style="12" customWidth="1"/>
    <col min="2" max="2" width="1.59765625" style="12" customWidth="1"/>
    <col min="3" max="3" width="11.796875" style="12" bestFit="1" customWidth="1"/>
    <col min="4" max="4" width="1.59765625" style="12" customWidth="1"/>
    <col min="5" max="5" width="12.69921875" style="12" customWidth="1"/>
    <col min="6" max="6" width="1.59765625" style="12" customWidth="1"/>
    <col min="7" max="7" width="10.5" style="12" customWidth="1"/>
    <col min="8" max="8" width="1.59765625" style="12" customWidth="1"/>
    <col min="9" max="9" width="10.5" style="12" customWidth="1"/>
    <col min="10" max="10" width="1.59765625" style="12" customWidth="1"/>
    <col min="11" max="11" width="10.5" style="12" customWidth="1"/>
    <col min="12" max="12" width="10.796875" style="12" bestFit="1" customWidth="1"/>
    <col min="13" max="13" width="8" style="12"/>
    <col min="14" max="14" width="8" style="12" customWidth="1"/>
    <col min="15" max="16384" width="8" style="12"/>
  </cols>
  <sheetData>
    <row r="1" spans="1:14" x14ac:dyDescent="0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32"/>
    </row>
    <row r="2" spans="1:14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4" x14ac:dyDescent="0.25">
      <c r="A3" s="79" t="s">
        <v>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32"/>
    </row>
    <row r="4" spans="1:14" x14ac:dyDescent="0.25">
      <c r="A4" s="78" t="s">
        <v>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32"/>
    </row>
    <row r="5" spans="1:14" x14ac:dyDescent="0.25">
      <c r="A5" s="78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32"/>
    </row>
    <row r="6" spans="1:14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4" x14ac:dyDescent="0.25">
      <c r="A7" s="32"/>
      <c r="B7" s="32"/>
      <c r="C7" s="32"/>
      <c r="D7" s="32"/>
      <c r="E7" s="33" t="s">
        <v>4</v>
      </c>
      <c r="F7" s="32"/>
      <c r="G7" s="32"/>
      <c r="H7" s="32"/>
      <c r="I7" s="32"/>
      <c r="J7" s="32"/>
      <c r="K7" s="32"/>
      <c r="L7" s="32"/>
    </row>
    <row r="8" spans="1:14" x14ac:dyDescent="0.25">
      <c r="A8" s="32"/>
      <c r="B8" s="32"/>
      <c r="C8" s="32"/>
      <c r="D8" s="32"/>
      <c r="E8" s="33" t="s">
        <v>5</v>
      </c>
      <c r="F8" s="32"/>
      <c r="G8" s="32"/>
      <c r="H8" s="32"/>
      <c r="I8" s="32"/>
      <c r="J8" s="32"/>
      <c r="K8" s="33" t="s">
        <v>4</v>
      </c>
      <c r="L8" s="32"/>
    </row>
    <row r="9" spans="1:14" x14ac:dyDescent="0.25">
      <c r="A9" s="33" t="s">
        <v>6</v>
      </c>
      <c r="B9" s="33"/>
      <c r="C9" s="33"/>
      <c r="D9" s="33"/>
      <c r="E9" s="33" t="s">
        <v>7</v>
      </c>
      <c r="F9" s="33"/>
      <c r="G9" s="43" t="s">
        <v>8</v>
      </c>
      <c r="H9" s="33"/>
      <c r="I9" s="33" t="s">
        <v>4</v>
      </c>
      <c r="J9" s="33"/>
      <c r="K9" s="33" t="s">
        <v>8</v>
      </c>
      <c r="L9" s="32"/>
    </row>
    <row r="10" spans="1:14" x14ac:dyDescent="0.25">
      <c r="A10" s="34" t="s">
        <v>9</v>
      </c>
      <c r="B10" s="33"/>
      <c r="C10" s="34" t="s">
        <v>8</v>
      </c>
      <c r="D10" s="33"/>
      <c r="E10" s="35" t="s">
        <v>10</v>
      </c>
      <c r="F10" s="33"/>
      <c r="G10" s="44" t="s">
        <v>11</v>
      </c>
      <c r="H10" s="33"/>
      <c r="I10" s="34" t="s">
        <v>12</v>
      </c>
      <c r="J10" s="33"/>
      <c r="K10" s="34" t="s">
        <v>13</v>
      </c>
      <c r="L10" s="32"/>
    </row>
    <row r="11" spans="1:14" x14ac:dyDescent="0.25">
      <c r="A11" s="36" t="s">
        <v>14</v>
      </c>
      <c r="B11" s="33"/>
      <c r="C11" s="36" t="s">
        <v>15</v>
      </c>
      <c r="D11" s="33"/>
      <c r="E11" s="36" t="s">
        <v>16</v>
      </c>
      <c r="F11" s="33"/>
      <c r="G11" s="45" t="s">
        <v>17</v>
      </c>
      <c r="H11" s="36"/>
      <c r="I11" s="36" t="s">
        <v>18</v>
      </c>
      <c r="J11" s="33"/>
      <c r="K11" s="36" t="s">
        <v>19</v>
      </c>
      <c r="L11" s="32"/>
    </row>
    <row r="12" spans="1:14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4" x14ac:dyDescent="0.25">
      <c r="A13" s="36" t="s">
        <v>20</v>
      </c>
      <c r="B13" s="32"/>
      <c r="C13" s="32" t="s">
        <v>21</v>
      </c>
      <c r="D13" s="32"/>
      <c r="E13" s="69">
        <f>'APA-SPA-ADH-MBR-3, Sch 1, WP 2'!L99</f>
        <v>15126384.634985639</v>
      </c>
      <c r="F13" s="32"/>
      <c r="G13" s="55">
        <f>E13/$E$17</f>
        <v>0.44181502168320314</v>
      </c>
      <c r="H13" s="55"/>
      <c r="I13" s="66">
        <f>'APA-SPA-ADH-MBR-3, Sch 1, WP 3'!F37</f>
        <v>3.5336403059024017E-2</v>
      </c>
      <c r="J13" s="32"/>
      <c r="K13" s="66">
        <f>(E13/E$17)*I13</f>
        <v>1.5612153683729101E-2</v>
      </c>
      <c r="L13" s="32"/>
      <c r="N13" s="76"/>
    </row>
    <row r="14" spans="1:14" x14ac:dyDescent="0.25">
      <c r="A14" s="33"/>
      <c r="B14" s="32"/>
      <c r="C14" s="32"/>
      <c r="D14" s="32"/>
      <c r="E14" s="37"/>
      <c r="F14" s="32"/>
      <c r="G14" s="55"/>
      <c r="H14" s="55"/>
      <c r="I14" s="66"/>
      <c r="J14" s="32"/>
      <c r="K14" s="66"/>
      <c r="L14" s="32"/>
      <c r="N14" s="76"/>
    </row>
    <row r="15" spans="1:14" x14ac:dyDescent="0.25">
      <c r="A15" s="36">
        <v>2</v>
      </c>
      <c r="B15" s="32"/>
      <c r="C15" s="32" t="s">
        <v>22</v>
      </c>
      <c r="D15" s="32"/>
      <c r="E15" s="68">
        <f>'APA-SPA-ADH-MBR-3, Sch 1, WP 2'!L104</f>
        <v>19110533.289076682</v>
      </c>
      <c r="F15" s="32"/>
      <c r="G15" s="67">
        <f>E15/$E$17</f>
        <v>0.55818497831679692</v>
      </c>
      <c r="H15" s="55"/>
      <c r="I15" s="66">
        <v>0.11</v>
      </c>
      <c r="J15" s="32"/>
      <c r="K15" s="67">
        <f>(E15/E$17)*I15</f>
        <v>6.140034761484766E-2</v>
      </c>
      <c r="L15" s="32"/>
    </row>
    <row r="16" spans="1:14" x14ac:dyDescent="0.25">
      <c r="A16" s="33"/>
      <c r="B16" s="32"/>
      <c r="C16" s="32"/>
      <c r="D16" s="32"/>
      <c r="E16" s="37"/>
      <c r="F16" s="32"/>
      <c r="G16" s="55"/>
      <c r="H16" s="55"/>
      <c r="I16" s="38"/>
      <c r="J16" s="32"/>
      <c r="K16" s="66"/>
      <c r="L16" s="32"/>
    </row>
    <row r="17" spans="1:12" ht="13.8" thickBot="1" x14ac:dyDescent="0.3">
      <c r="A17" s="36">
        <v>3</v>
      </c>
      <c r="B17" s="32"/>
      <c r="C17" s="32" t="s">
        <v>23</v>
      </c>
      <c r="D17" s="32"/>
      <c r="E17" s="39">
        <f>SUM(E13:E15)</f>
        <v>34236917.924062319</v>
      </c>
      <c r="F17" s="32"/>
      <c r="G17" s="70">
        <f>SUM(G13:G15)</f>
        <v>1</v>
      </c>
      <c r="H17" s="55"/>
      <c r="I17" s="32"/>
      <c r="J17" s="32"/>
      <c r="K17" s="70">
        <f>SUM(K13:K15)</f>
        <v>7.7012501298576758E-2</v>
      </c>
      <c r="L17" s="77"/>
    </row>
    <row r="18" spans="1:12" ht="13.8" thickTop="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8"/>
      <c r="L18" s="32"/>
    </row>
    <row r="19" spans="1:12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spans="1:12" x14ac:dyDescent="0.25">
      <c r="A20" s="32" t="s">
        <v>57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</row>
    <row r="21" spans="1:12" x14ac:dyDescent="0.25">
      <c r="A21" s="32" t="s">
        <v>24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2" x14ac:dyDescent="0.2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x14ac:dyDescent="0.25">
      <c r="A23" s="32" t="s">
        <v>58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</row>
    <row r="24" spans="1:12" x14ac:dyDescent="0.25">
      <c r="A24" s="32" t="s">
        <v>25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2" ht="11.25" customHeight="1" x14ac:dyDescent="0.25">
      <c r="A27" s="32" t="s">
        <v>26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32" spans="1:12" x14ac:dyDescent="0.25">
      <c r="A32" s="40"/>
    </row>
    <row r="33" spans="1:3" x14ac:dyDescent="0.25">
      <c r="A33" s="41"/>
    </row>
    <row r="35" spans="1:3" ht="13.8" x14ac:dyDescent="0.25">
      <c r="A35" s="41"/>
      <c r="C35" s="31"/>
    </row>
  </sheetData>
  <mergeCells count="4">
    <mergeCell ref="A5:K5"/>
    <mergeCell ref="A1:K1"/>
    <mergeCell ref="A3:K3"/>
    <mergeCell ref="A4:K4"/>
  </mergeCells>
  <phoneticPr fontId="9" type="noConversion"/>
  <printOptions horizontalCentered="1"/>
  <pageMargins left="0.75" right="0.75" top="0.95" bottom="0.75" header="0.5" footer="0.5"/>
  <pageSetup orientation="portrait" horizontalDpi="200" verticalDpi="200" r:id="rId1"/>
  <headerFooter alignWithMargins="0">
    <oddHeader>&amp;RExhibit___(APA/SPA/ADH/MBR-3, Schedule 1, Workpaper 1)
Page 1 of 1</oddHeader>
  </headerFooter>
  <ignoredErrors>
    <ignoredError sqref="A11:F11 A13 J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Sheet2">
    <pageSetUpPr fitToPage="1"/>
  </sheetPr>
  <dimension ref="A1:N115"/>
  <sheetViews>
    <sheetView showGridLines="0" defaultGridColor="0" colorId="22" zoomScale="80" zoomScaleNormal="80" zoomScaleSheetLayoutView="70" zoomScalePageLayoutView="80" workbookViewId="0">
      <selection sqref="A1:L1"/>
    </sheetView>
  </sheetViews>
  <sheetFormatPr defaultColWidth="9.59765625" defaultRowHeight="15.6" x14ac:dyDescent="0.3"/>
  <cols>
    <col min="1" max="1" width="6" customWidth="1"/>
    <col min="2" max="2" width="1" customWidth="1"/>
    <col min="3" max="3" width="16.296875" customWidth="1"/>
    <col min="4" max="4" width="32.09765625" customWidth="1"/>
    <col min="5" max="5" width="1" customWidth="1"/>
    <col min="6" max="6" width="18.09765625" customWidth="1"/>
    <col min="7" max="8" width="18.5" customWidth="1"/>
    <col min="9" max="9" width="18.796875" customWidth="1"/>
    <col min="10" max="10" width="19.296875" customWidth="1"/>
    <col min="11" max="11" width="17.796875" customWidth="1"/>
    <col min="12" max="12" width="18.09765625" customWidth="1"/>
    <col min="15" max="15" width="11.796875" customWidth="1"/>
  </cols>
  <sheetData>
    <row r="1" spans="1:13" x14ac:dyDescent="0.3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3" x14ac:dyDescent="0.3">
      <c r="I2" s="1"/>
    </row>
    <row r="3" spans="1:13" x14ac:dyDescent="0.3">
      <c r="A3" s="84" t="s">
        <v>27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3" x14ac:dyDescent="0.3">
      <c r="A4" s="85" t="s">
        <v>28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63"/>
    </row>
    <row r="5" spans="1:13" x14ac:dyDescent="0.3">
      <c r="A5" s="84" t="s">
        <v>3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3" x14ac:dyDescent="0.3">
      <c r="C6" s="56"/>
    </row>
    <row r="7" spans="1:13" x14ac:dyDescent="0.3">
      <c r="A7" s="58" t="s">
        <v>6</v>
      </c>
      <c r="F7" s="11"/>
      <c r="G7" s="11"/>
      <c r="H7" s="11"/>
      <c r="I7" s="11"/>
      <c r="J7" s="11"/>
      <c r="K7" s="11"/>
      <c r="L7" s="11"/>
    </row>
    <row r="8" spans="1:13" x14ac:dyDescent="0.3">
      <c r="A8" s="71" t="s">
        <v>9</v>
      </c>
      <c r="C8" s="81" t="s">
        <v>29</v>
      </c>
      <c r="D8" s="81"/>
      <c r="E8" s="59"/>
      <c r="F8" s="71">
        <v>44773</v>
      </c>
      <c r="G8" s="71">
        <f t="shared" ref="G8:L8" si="0">+F8+31</f>
        <v>44804</v>
      </c>
      <c r="H8" s="71">
        <f>+G8+30</f>
        <v>44834</v>
      </c>
      <c r="I8" s="71">
        <f t="shared" si="0"/>
        <v>44865</v>
      </c>
      <c r="J8" s="71">
        <f>+I8+30</f>
        <v>44895</v>
      </c>
      <c r="K8" s="71">
        <f t="shared" si="0"/>
        <v>44926</v>
      </c>
      <c r="L8" s="71">
        <f t="shared" si="0"/>
        <v>44957</v>
      </c>
    </row>
    <row r="9" spans="1:13" x14ac:dyDescent="0.3">
      <c r="A9" s="17" t="s">
        <v>14</v>
      </c>
      <c r="C9" s="82" t="s">
        <v>15</v>
      </c>
      <c r="D9" s="83"/>
      <c r="E9" s="59"/>
      <c r="F9" s="17" t="s">
        <v>16</v>
      </c>
      <c r="G9" s="17" t="s">
        <v>17</v>
      </c>
      <c r="H9" s="17" t="s">
        <v>18</v>
      </c>
      <c r="I9" s="17" t="s">
        <v>19</v>
      </c>
      <c r="J9" s="17" t="s">
        <v>30</v>
      </c>
      <c r="K9" s="17" t="s">
        <v>31</v>
      </c>
      <c r="L9" s="17" t="s">
        <v>32</v>
      </c>
    </row>
    <row r="10" spans="1:13" ht="14.25" customHeight="1" x14ac:dyDescent="0.3">
      <c r="D10" s="59"/>
      <c r="E10" s="59"/>
      <c r="F10" s="60"/>
      <c r="G10" s="60"/>
      <c r="H10" s="60"/>
      <c r="I10" s="60"/>
      <c r="J10" s="60"/>
      <c r="K10" s="60"/>
      <c r="L10" s="60"/>
    </row>
    <row r="11" spans="1:13" x14ac:dyDescent="0.3">
      <c r="A11" s="58">
        <v>1</v>
      </c>
      <c r="C11" t="s">
        <v>33</v>
      </c>
      <c r="D11" s="57"/>
      <c r="E11" s="57"/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</row>
    <row r="12" spans="1:13" x14ac:dyDescent="0.3">
      <c r="A12" s="58">
        <f>A11+1</f>
        <v>2</v>
      </c>
      <c r="C12" t="s">
        <v>34</v>
      </c>
      <c r="D12" s="57"/>
      <c r="E12" s="57"/>
      <c r="F12">
        <v>-3983.51042890391</v>
      </c>
      <c r="G12">
        <v>-3784.6579058901898</v>
      </c>
      <c r="H12">
        <v>-3585.80538287646</v>
      </c>
      <c r="I12">
        <v>-3432.6971887075001</v>
      </c>
      <c r="J12">
        <v>-3293.5111815782502</v>
      </c>
      <c r="K12">
        <v>-3154.3251744490099</v>
      </c>
      <c r="L12">
        <v>-2999.3939482559117</v>
      </c>
    </row>
    <row r="13" spans="1:13" x14ac:dyDescent="0.3">
      <c r="A13" s="58">
        <f>A12+1</f>
        <v>3</v>
      </c>
      <c r="C13" t="s">
        <v>35</v>
      </c>
      <c r="D13" s="57"/>
      <c r="E13" s="57"/>
      <c r="F13">
        <v>37.882067447154398</v>
      </c>
      <c r="G13">
        <v>35.998082796747902</v>
      </c>
      <c r="H13">
        <v>34.114098146341398</v>
      </c>
      <c r="I13">
        <v>32.230113495934802</v>
      </c>
      <c r="J13">
        <v>30.346128845528298</v>
      </c>
      <c r="K13">
        <v>28.462144195121802</v>
      </c>
      <c r="L13">
        <v>26.578159544715302</v>
      </c>
    </row>
    <row r="14" spans="1:13" ht="3.75" customHeight="1" x14ac:dyDescent="0.3">
      <c r="A14" s="58"/>
    </row>
    <row r="15" spans="1:13" x14ac:dyDescent="0.3">
      <c r="A15" s="58">
        <f>A13+1</f>
        <v>4</v>
      </c>
      <c r="C15" s="54" t="s">
        <v>36</v>
      </c>
      <c r="D15" s="54"/>
      <c r="E15" s="54"/>
      <c r="F15" s="25">
        <f t="shared" ref="F15:L15" si="1">SUM(F10:F14)</f>
        <v>-3945.6283614567556</v>
      </c>
      <c r="G15" s="25">
        <f t="shared" si="1"/>
        <v>-3748.6598230934419</v>
      </c>
      <c r="H15" s="25">
        <f t="shared" si="1"/>
        <v>-3551.6912847301187</v>
      </c>
      <c r="I15" s="25">
        <f t="shared" si="1"/>
        <v>-3400.4670752115653</v>
      </c>
      <c r="J15" s="25">
        <f t="shared" si="1"/>
        <v>-3263.165052732722</v>
      </c>
      <c r="K15" s="25">
        <f t="shared" si="1"/>
        <v>-3125.8630302538882</v>
      </c>
      <c r="L15" s="25">
        <f t="shared" si="1"/>
        <v>-2972.8157887111965</v>
      </c>
    </row>
    <row r="16" spans="1:13" x14ac:dyDescent="0.3">
      <c r="A16" s="58"/>
      <c r="C16" s="54"/>
      <c r="D16" s="54"/>
      <c r="E16" s="54"/>
      <c r="F16" s="57"/>
      <c r="G16" s="57"/>
      <c r="H16" s="57"/>
      <c r="I16" s="57"/>
      <c r="J16" s="57"/>
      <c r="K16" s="57"/>
      <c r="L16" s="57"/>
    </row>
    <row r="17" spans="1:14" x14ac:dyDescent="0.3">
      <c r="A17" s="58">
        <f>A15+1</f>
        <v>5</v>
      </c>
      <c r="C17" t="s">
        <v>37</v>
      </c>
      <c r="D17" s="57"/>
      <c r="E17" s="57"/>
      <c r="F17" s="26">
        <v>1767810</v>
      </c>
      <c r="G17" s="26">
        <v>1997810</v>
      </c>
      <c r="H17" s="26">
        <v>1997810</v>
      </c>
      <c r="I17" s="26">
        <v>1997810</v>
      </c>
      <c r="J17" s="26">
        <v>1997810</v>
      </c>
      <c r="K17" s="26">
        <v>1997810</v>
      </c>
      <c r="L17" s="26">
        <v>1997810</v>
      </c>
    </row>
    <row r="18" spans="1:14" x14ac:dyDescent="0.3">
      <c r="A18" s="58">
        <f>A17+1</f>
        <v>6</v>
      </c>
      <c r="C18" t="s">
        <v>34</v>
      </c>
      <c r="D18" s="57"/>
      <c r="E18" s="57"/>
      <c r="F18">
        <v>-36286.908599879098</v>
      </c>
      <c r="G18">
        <v>-35915.809548433201</v>
      </c>
      <c r="H18">
        <v>-35548.7128869874</v>
      </c>
      <c r="I18">
        <v>-35186.076416652701</v>
      </c>
      <c r="J18">
        <v>-34823.4399463179</v>
      </c>
      <c r="K18">
        <v>-34460.803475983201</v>
      </c>
      <c r="L18">
        <v>-34006.145371448802</v>
      </c>
    </row>
    <row r="19" spans="1:14" x14ac:dyDescent="0.3">
      <c r="A19" s="58">
        <f>A18+1</f>
        <v>7</v>
      </c>
      <c r="C19" t="s">
        <v>38</v>
      </c>
      <c r="D19" s="57"/>
      <c r="E19" s="57"/>
      <c r="F19">
        <v>-11148.9315495254</v>
      </c>
      <c r="G19">
        <v>-11082.8103437433</v>
      </c>
      <c r="H19">
        <v>-11016.689137961201</v>
      </c>
      <c r="I19">
        <v>-10950.567932179099</v>
      </c>
      <c r="J19">
        <v>-10884.4467263971</v>
      </c>
      <c r="K19">
        <v>-10818.325520615001</v>
      </c>
      <c r="L19">
        <v>-10752.204314832899</v>
      </c>
    </row>
    <row r="20" spans="1:14" ht="3.75" customHeight="1" x14ac:dyDescent="0.3">
      <c r="A20" s="58"/>
    </row>
    <row r="21" spans="1:14" x14ac:dyDescent="0.3">
      <c r="A21" s="58">
        <f>A19+1</f>
        <v>8</v>
      </c>
      <c r="C21" s="54" t="s">
        <v>36</v>
      </c>
      <c r="D21" s="54"/>
      <c r="E21" s="54"/>
      <c r="F21" s="25">
        <f t="shared" ref="F21:L21" si="2">SUM(F17:F20)</f>
        <v>1720374.1598505955</v>
      </c>
      <c r="G21" s="25">
        <f t="shared" si="2"/>
        <v>1950811.3801078235</v>
      </c>
      <c r="H21" s="25">
        <f t="shared" si="2"/>
        <v>1951244.5979750513</v>
      </c>
      <c r="I21" s="25">
        <f t="shared" si="2"/>
        <v>1951673.3556511682</v>
      </c>
      <c r="J21" s="25">
        <f t="shared" si="2"/>
        <v>1952102.113327285</v>
      </c>
      <c r="K21" s="25">
        <f t="shared" si="2"/>
        <v>1952530.8710034017</v>
      </c>
      <c r="L21" s="25">
        <f t="shared" si="2"/>
        <v>1953051.6503137185</v>
      </c>
    </row>
    <row r="22" spans="1:14" x14ac:dyDescent="0.3">
      <c r="A22" s="58"/>
      <c r="F22" s="57"/>
      <c r="G22" s="57"/>
      <c r="H22" s="57"/>
      <c r="I22" s="57"/>
      <c r="J22" s="57"/>
      <c r="K22" s="57"/>
      <c r="L22" s="57"/>
    </row>
    <row r="23" spans="1:14" x14ac:dyDescent="0.3">
      <c r="A23" s="58">
        <f>A21+1</f>
        <v>9</v>
      </c>
      <c r="C23" t="s">
        <v>39</v>
      </c>
      <c r="D23" s="57"/>
      <c r="E23" s="57"/>
      <c r="F23" s="26">
        <v>7425087</v>
      </c>
      <c r="G23" s="26">
        <v>7425087</v>
      </c>
      <c r="H23" s="26">
        <v>7425087</v>
      </c>
      <c r="I23" s="26">
        <v>7425087</v>
      </c>
      <c r="J23" s="26">
        <v>8175087</v>
      </c>
      <c r="K23" s="26">
        <v>8175087</v>
      </c>
      <c r="L23" s="26">
        <v>8175087</v>
      </c>
    </row>
    <row r="24" spans="1:14" x14ac:dyDescent="0.3">
      <c r="A24" s="58">
        <f>A23+1</f>
        <v>10</v>
      </c>
      <c r="C24" t="s">
        <v>38</v>
      </c>
      <c r="D24" s="57"/>
      <c r="E24" s="57"/>
      <c r="F24">
        <v>-87661.1774680854</v>
      </c>
      <c r="G24">
        <v>-87051.796924029302</v>
      </c>
      <c r="H24">
        <v>-86442.416379973205</v>
      </c>
      <c r="I24">
        <v>-85833.035835917108</v>
      </c>
      <c r="J24">
        <v>-92723.655291860996</v>
      </c>
      <c r="K24">
        <v>-92051.249537721</v>
      </c>
      <c r="L24">
        <v>-91378.8437835808</v>
      </c>
    </row>
    <row r="25" spans="1:14" x14ac:dyDescent="0.3">
      <c r="A25" s="58">
        <f>A24+1</f>
        <v>11</v>
      </c>
      <c r="C25" t="s">
        <v>40</v>
      </c>
      <c r="D25" s="57"/>
      <c r="E25" s="57"/>
      <c r="F25">
        <v>-12615.035786662</v>
      </c>
      <c r="G25">
        <v>-12516.3114804708</v>
      </c>
      <c r="H25">
        <v>-12417.587174279701</v>
      </c>
      <c r="I25">
        <v>-12318.862868088599</v>
      </c>
      <c r="J25">
        <v>-12220.1385618974</v>
      </c>
      <c r="K25">
        <v>-12121.414255706301</v>
      </c>
      <c r="L25">
        <v>-12022.689949515199</v>
      </c>
    </row>
    <row r="26" spans="1:14" x14ac:dyDescent="0.3">
      <c r="A26" s="58">
        <f>A25+1</f>
        <v>12</v>
      </c>
      <c r="C26" t="s">
        <v>41</v>
      </c>
      <c r="D26" s="57"/>
      <c r="E26" s="57"/>
      <c r="F26">
        <v>2778.6989752577301</v>
      </c>
      <c r="G26">
        <v>2766.89982886597</v>
      </c>
      <c r="H26">
        <v>2755.1006824742199</v>
      </c>
      <c r="I26">
        <v>2743.3015360824702</v>
      </c>
      <c r="J26">
        <v>2731.5023896907201</v>
      </c>
      <c r="K26">
        <v>2719.7032432989599</v>
      </c>
      <c r="L26">
        <v>2707.9040969072098</v>
      </c>
    </row>
    <row r="27" spans="1:14" x14ac:dyDescent="0.3">
      <c r="A27" s="58">
        <f>A26+1</f>
        <v>13</v>
      </c>
      <c r="C27" t="s">
        <v>34</v>
      </c>
      <c r="D27" s="57"/>
      <c r="E27" s="57"/>
      <c r="F27">
        <v>-163828.600888102</v>
      </c>
      <c r="G27">
        <v>-163011.03297497399</v>
      </c>
      <c r="H27">
        <v>-162193.46506184599</v>
      </c>
      <c r="I27">
        <v>-161375.89714871801</v>
      </c>
      <c r="J27">
        <v>-160558.32923559</v>
      </c>
      <c r="K27">
        <v>-159740.76132246101</v>
      </c>
      <c r="L27">
        <v>-158923.19340933301</v>
      </c>
    </row>
    <row r="28" spans="1:14" ht="3.75" customHeight="1" x14ac:dyDescent="0.3">
      <c r="A28" s="58"/>
    </row>
    <row r="29" spans="1:14" x14ac:dyDescent="0.3">
      <c r="A29" s="58">
        <f>A27+1</f>
        <v>14</v>
      </c>
      <c r="C29" s="54" t="s">
        <v>36</v>
      </c>
      <c r="D29" s="54"/>
      <c r="E29" s="54"/>
      <c r="F29" s="25">
        <f t="shared" ref="F29:L29" si="3">SUM(F23:F27)</f>
        <v>7163760.8848324073</v>
      </c>
      <c r="G29" s="25">
        <f t="shared" si="3"/>
        <v>7165274.7584493915</v>
      </c>
      <c r="H29" s="25">
        <f t="shared" si="3"/>
        <v>7166788.6320663756</v>
      </c>
      <c r="I29" s="25">
        <f t="shared" si="3"/>
        <v>7168302.5056833588</v>
      </c>
      <c r="J29" s="25">
        <f t="shared" si="3"/>
        <v>7912316.3793003429</v>
      </c>
      <c r="K29" s="25">
        <f t="shared" si="3"/>
        <v>7913893.2781274104</v>
      </c>
      <c r="L29" s="25">
        <f t="shared" si="3"/>
        <v>7915470.176954478</v>
      </c>
    </row>
    <row r="30" spans="1:14" x14ac:dyDescent="0.3">
      <c r="A30" s="58"/>
      <c r="C30" s="54"/>
      <c r="D30" s="54"/>
      <c r="E30" s="54"/>
      <c r="F30" s="29"/>
      <c r="G30" s="29"/>
      <c r="H30" s="29"/>
      <c r="I30" s="29"/>
      <c r="J30" s="29"/>
      <c r="K30" s="29"/>
      <c r="L30" s="29"/>
      <c r="M30" s="57"/>
      <c r="N30" s="57"/>
    </row>
    <row r="31" spans="1:14" x14ac:dyDescent="0.3">
      <c r="A31" s="58">
        <f>A29+1</f>
        <v>15</v>
      </c>
      <c r="C31" t="s">
        <v>42</v>
      </c>
      <c r="D31" s="57"/>
      <c r="E31" s="57"/>
      <c r="F31" s="26">
        <v>4916685.5042300001</v>
      </c>
      <c r="G31" s="26">
        <v>4895290.7650499996</v>
      </c>
      <c r="H31" s="26">
        <v>4895290.7650499996</v>
      </c>
      <c r="I31" s="26">
        <v>4895290.7650499996</v>
      </c>
      <c r="J31" s="26">
        <v>4873896.02587</v>
      </c>
      <c r="K31" s="26">
        <v>4873896.02587</v>
      </c>
      <c r="L31" s="26">
        <v>4873896.02587</v>
      </c>
    </row>
    <row r="32" spans="1:14" x14ac:dyDescent="0.3">
      <c r="A32" s="58">
        <f>A31+1</f>
        <v>16</v>
      </c>
      <c r="C32" t="s">
        <v>38</v>
      </c>
      <c r="D32" s="57"/>
      <c r="E32" s="57"/>
      <c r="F32">
        <v>-55780.518794230396</v>
      </c>
      <c r="G32">
        <v>-55464.2372249154</v>
      </c>
      <c r="H32">
        <v>-55147.955655600403</v>
      </c>
      <c r="I32">
        <v>-54831.674086285297</v>
      </c>
      <c r="J32">
        <v>-54516.774817226797</v>
      </c>
      <c r="K32">
        <v>-54201.875548168202</v>
      </c>
      <c r="L32">
        <v>-53886.9762791096</v>
      </c>
    </row>
    <row r="33" spans="1:14" x14ac:dyDescent="0.3">
      <c r="A33" s="58">
        <f>A32+1</f>
        <v>17</v>
      </c>
      <c r="C33" t="s">
        <v>43</v>
      </c>
      <c r="D33" s="57"/>
      <c r="E33" s="57"/>
      <c r="F33">
        <v>-22667.330983161501</v>
      </c>
      <c r="G33">
        <v>-22424.326489510298</v>
      </c>
      <c r="H33">
        <v>-22181.3219958591</v>
      </c>
      <c r="I33">
        <v>-21938.317502207901</v>
      </c>
      <c r="J33">
        <v>-21695.313008556699</v>
      </c>
      <c r="K33">
        <v>-21452.3085149055</v>
      </c>
      <c r="L33">
        <v>-21209.3040212542</v>
      </c>
    </row>
    <row r="34" spans="1:14" ht="3.75" customHeight="1" x14ac:dyDescent="0.3">
      <c r="A34" s="58"/>
    </row>
    <row r="35" spans="1:14" x14ac:dyDescent="0.3">
      <c r="A35" s="58">
        <f>A33+1</f>
        <v>18</v>
      </c>
      <c r="C35" s="54" t="s">
        <v>36</v>
      </c>
      <c r="D35" s="54"/>
      <c r="E35" s="54"/>
      <c r="F35" s="25">
        <f>SUM(F31:F33)</f>
        <v>4838237.654452608</v>
      </c>
      <c r="G35" s="25">
        <f t="shared" ref="G35:L35" si="4">SUM(G31:G33)</f>
        <v>4817402.2013355745</v>
      </c>
      <c r="H35" s="25">
        <f t="shared" si="4"/>
        <v>4817961.4873985406</v>
      </c>
      <c r="I35" s="25">
        <f t="shared" si="4"/>
        <v>4818520.7734615058</v>
      </c>
      <c r="J35" s="25">
        <f t="shared" si="4"/>
        <v>4797683.9380442165</v>
      </c>
      <c r="K35" s="25">
        <f t="shared" si="4"/>
        <v>4798241.8418069268</v>
      </c>
      <c r="L35" s="25">
        <f t="shared" si="4"/>
        <v>4798799.7455696361</v>
      </c>
    </row>
    <row r="36" spans="1:14" x14ac:dyDescent="0.3">
      <c r="A36" s="58"/>
      <c r="C36" s="54"/>
      <c r="D36" s="54"/>
      <c r="E36" s="54"/>
    </row>
    <row r="37" spans="1:14" x14ac:dyDescent="0.3">
      <c r="A37" s="58">
        <f>A35+1</f>
        <v>19</v>
      </c>
      <c r="C37" t="s">
        <v>44</v>
      </c>
      <c r="D37" s="54"/>
      <c r="E37" s="54"/>
      <c r="F37" s="26">
        <v>270000</v>
      </c>
      <c r="G37" s="26">
        <v>270000</v>
      </c>
      <c r="H37" s="26">
        <v>270000</v>
      </c>
      <c r="I37" s="26">
        <v>270000</v>
      </c>
      <c r="J37" s="26">
        <v>0</v>
      </c>
      <c r="K37" s="26">
        <v>0</v>
      </c>
      <c r="L37" s="26">
        <v>0</v>
      </c>
    </row>
    <row r="38" spans="1:14" x14ac:dyDescent="0.3">
      <c r="A38" s="58">
        <f>A37+1</f>
        <v>20</v>
      </c>
      <c r="C38" t="s">
        <v>38</v>
      </c>
      <c r="D38" s="57"/>
      <c r="E38" s="57"/>
      <c r="F38">
        <v>-6946.4829603592798</v>
      </c>
      <c r="G38">
        <v>-6935.9739089820296</v>
      </c>
      <c r="H38">
        <v>-6925.4648576047803</v>
      </c>
      <c r="I38">
        <v>-6914.9558062275401</v>
      </c>
      <c r="J38">
        <v>-6904.4467548502898</v>
      </c>
      <c r="K38">
        <v>-6893.9377034730496</v>
      </c>
      <c r="L38">
        <v>-6883.4286520958003</v>
      </c>
    </row>
    <row r="39" spans="1:14" ht="5.55" customHeight="1" x14ac:dyDescent="0.3">
      <c r="A39" s="58"/>
      <c r="D39" s="54"/>
      <c r="E39" s="54"/>
    </row>
    <row r="40" spans="1:14" x14ac:dyDescent="0.3">
      <c r="A40" s="58">
        <f>A38+1</f>
        <v>21</v>
      </c>
      <c r="C40" s="54" t="s">
        <v>36</v>
      </c>
      <c r="D40" s="54"/>
      <c r="E40" s="54"/>
      <c r="F40" s="25">
        <f>SUM(F37:F38)</f>
        <v>263053.51703964075</v>
      </c>
      <c r="G40" s="25">
        <f t="shared" ref="G40:L40" si="5">SUM(G37:G38)</f>
        <v>263064.02609101799</v>
      </c>
      <c r="H40" s="25">
        <f t="shared" si="5"/>
        <v>263074.53514239524</v>
      </c>
      <c r="I40" s="25">
        <f t="shared" si="5"/>
        <v>263085.04419377248</v>
      </c>
      <c r="J40" s="25">
        <f t="shared" si="5"/>
        <v>-6904.4467548502898</v>
      </c>
      <c r="K40" s="25">
        <f t="shared" si="5"/>
        <v>-6893.9377034730496</v>
      </c>
      <c r="L40" s="25">
        <f t="shared" si="5"/>
        <v>-6883.4286520958003</v>
      </c>
    </row>
    <row r="41" spans="1:14" x14ac:dyDescent="0.3">
      <c r="A41" s="58"/>
      <c r="C41" s="54"/>
      <c r="D41" s="54"/>
      <c r="E41" s="54"/>
    </row>
    <row r="42" spans="1:14" x14ac:dyDescent="0.3">
      <c r="A42" s="58">
        <f>A40+1</f>
        <v>22</v>
      </c>
      <c r="C42" s="80" t="s">
        <v>45</v>
      </c>
      <c r="D42" s="80"/>
      <c r="E42" s="11"/>
      <c r="F42" s="25">
        <v>109444.10148</v>
      </c>
      <c r="G42" s="25">
        <v>224967.65106</v>
      </c>
      <c r="H42" s="25">
        <v>220021.574964</v>
      </c>
      <c r="I42" s="25">
        <v>220021.574964</v>
      </c>
      <c r="J42" s="25">
        <v>220021.574964</v>
      </c>
      <c r="K42" s="25">
        <v>220021.574964</v>
      </c>
      <c r="L42" s="25">
        <v>220021.574964</v>
      </c>
      <c r="M42" s="57"/>
      <c r="N42" s="57"/>
    </row>
    <row r="43" spans="1:14" x14ac:dyDescent="0.3">
      <c r="A43" s="58"/>
      <c r="C43" s="54"/>
      <c r="D43" s="54"/>
      <c r="E43" s="54"/>
    </row>
    <row r="44" spans="1:14" x14ac:dyDescent="0.3">
      <c r="A44" s="58">
        <f>A42+1</f>
        <v>23</v>
      </c>
      <c r="C44" t="s">
        <v>46</v>
      </c>
      <c r="D44" s="54"/>
      <c r="E44" s="54"/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</row>
    <row r="45" spans="1:14" x14ac:dyDescent="0.3">
      <c r="A45" s="58">
        <f>A44+1</f>
        <v>24</v>
      </c>
      <c r="C45" t="s">
        <v>34</v>
      </c>
      <c r="D45" s="57"/>
      <c r="E45" s="57"/>
      <c r="F45">
        <v>-16326.534382407301</v>
      </c>
      <c r="G45">
        <v>-16241.6424470369</v>
      </c>
      <c r="H45">
        <v>-16156.7505116665</v>
      </c>
      <c r="I45">
        <v>-16071.858576296199</v>
      </c>
      <c r="J45">
        <v>-15986.966640925801</v>
      </c>
      <c r="K45">
        <v>-15902.0747055554</v>
      </c>
      <c r="L45">
        <v>-15817.182770185</v>
      </c>
    </row>
    <row r="46" spans="1:14" ht="5.55" customHeight="1" x14ac:dyDescent="0.3">
      <c r="A46" s="58"/>
      <c r="D46" s="54"/>
      <c r="E46" s="54"/>
    </row>
    <row r="47" spans="1:14" x14ac:dyDescent="0.3">
      <c r="A47" s="58">
        <f>A45+1</f>
        <v>25</v>
      </c>
      <c r="C47" s="54" t="s">
        <v>36</v>
      </c>
      <c r="D47" s="54"/>
      <c r="E47" s="54"/>
      <c r="F47" s="25">
        <f t="shared" ref="F47:L47" si="6">SUM(F44:F46)</f>
        <v>-16326.534382407301</v>
      </c>
      <c r="G47" s="25">
        <f t="shared" si="6"/>
        <v>-16241.6424470369</v>
      </c>
      <c r="H47" s="25">
        <f t="shared" si="6"/>
        <v>-16156.7505116665</v>
      </c>
      <c r="I47" s="25">
        <f t="shared" si="6"/>
        <v>-16071.858576296199</v>
      </c>
      <c r="J47" s="25">
        <f t="shared" si="6"/>
        <v>-15986.966640925801</v>
      </c>
      <c r="K47" s="25">
        <f t="shared" si="6"/>
        <v>-15902.0747055554</v>
      </c>
      <c r="L47" s="25">
        <f t="shared" si="6"/>
        <v>-15817.182770185</v>
      </c>
    </row>
    <row r="48" spans="1:14" x14ac:dyDescent="0.3">
      <c r="A48" s="58"/>
      <c r="C48" s="49"/>
      <c r="D48" s="64"/>
      <c r="E48" s="64"/>
      <c r="F48" s="51"/>
      <c r="G48" s="51"/>
      <c r="H48" s="51"/>
      <c r="I48" s="51"/>
      <c r="J48" s="51"/>
      <c r="K48" s="51"/>
      <c r="L48" s="51"/>
    </row>
    <row r="49" spans="1:12" x14ac:dyDescent="0.3">
      <c r="A49" s="58">
        <f>A47+1</f>
        <v>26</v>
      </c>
      <c r="C49" s="49" t="s">
        <v>47</v>
      </c>
      <c r="D49" s="64"/>
      <c r="E49" s="64"/>
      <c r="F49" s="27">
        <f>+F15+F21+F29+F35+F40+F42+F47</f>
        <v>14074598.154911386</v>
      </c>
      <c r="G49" s="27">
        <f t="shared" ref="G49:L49" si="7">+G15+G21+G29+G35+G40+G42+G47</f>
        <v>14401529.714773677</v>
      </c>
      <c r="H49" s="27">
        <f t="shared" si="7"/>
        <v>14399382.385749966</v>
      </c>
      <c r="I49" s="27">
        <f t="shared" si="7"/>
        <v>14402130.928302297</v>
      </c>
      <c r="J49" s="27">
        <f t="shared" si="7"/>
        <v>14855969.427187337</v>
      </c>
      <c r="K49" s="27">
        <f t="shared" si="7"/>
        <v>14858765.690462455</v>
      </c>
      <c r="L49" s="27">
        <f t="shared" si="7"/>
        <v>14861669.720590839</v>
      </c>
    </row>
    <row r="50" spans="1:12" x14ac:dyDescent="0.3">
      <c r="A50" s="58"/>
      <c r="C50" s="49"/>
      <c r="D50" s="64"/>
      <c r="E50" s="64"/>
      <c r="F50" s="57"/>
      <c r="G50" s="57"/>
      <c r="H50" s="57"/>
      <c r="I50" s="57"/>
      <c r="J50" s="57"/>
      <c r="K50" s="57"/>
      <c r="L50" s="57"/>
    </row>
    <row r="51" spans="1:12" x14ac:dyDescent="0.3">
      <c r="A51" s="58">
        <f>A49+1</f>
        <v>27</v>
      </c>
      <c r="C51" t="s">
        <v>22</v>
      </c>
      <c r="D51" s="54"/>
      <c r="E51" s="54"/>
      <c r="F51" s="26">
        <v>17608570.9868825</v>
      </c>
      <c r="G51" s="26">
        <v>17913226.469239101</v>
      </c>
      <c r="H51" s="26">
        <v>18111198.2040939</v>
      </c>
      <c r="I51" s="26">
        <v>17774148.188989099</v>
      </c>
      <c r="J51" s="26">
        <v>17858156.0704327</v>
      </c>
      <c r="K51" s="26">
        <v>18744419.890276201</v>
      </c>
      <c r="L51" s="26">
        <v>20048391.921591099</v>
      </c>
    </row>
    <row r="52" spans="1:12" x14ac:dyDescent="0.3">
      <c r="A52" s="58">
        <f>A51+1</f>
        <v>28</v>
      </c>
      <c r="C52" t="s">
        <v>48</v>
      </c>
      <c r="D52" s="57"/>
      <c r="E52" s="57"/>
      <c r="F52">
        <v>36041.4612325731</v>
      </c>
      <c r="G52">
        <v>35345.441176253596</v>
      </c>
      <c r="H52">
        <v>34649.893981351903</v>
      </c>
      <c r="I52">
        <v>33954.346786450304</v>
      </c>
      <c r="J52">
        <v>33259.034862725799</v>
      </c>
      <c r="K52">
        <v>32564.1934813554</v>
      </c>
      <c r="L52">
        <v>31869.352099985001</v>
      </c>
    </row>
    <row r="53" spans="1:12" ht="5.25" customHeight="1" x14ac:dyDescent="0.3">
      <c r="A53" s="58"/>
      <c r="C53" s="49"/>
      <c r="D53" s="49"/>
      <c r="E53" s="49"/>
      <c r="F53" s="57"/>
      <c r="G53" s="57"/>
      <c r="H53" s="57"/>
      <c r="I53" s="57"/>
      <c r="J53" s="57"/>
      <c r="K53" s="57"/>
      <c r="L53" s="57"/>
    </row>
    <row r="54" spans="1:12" x14ac:dyDescent="0.3">
      <c r="A54" s="58">
        <f>A52+1</f>
        <v>29</v>
      </c>
      <c r="C54" s="49" t="s">
        <v>49</v>
      </c>
      <c r="D54" s="49"/>
      <c r="E54" s="49"/>
      <c r="F54" s="52">
        <f>SUM(F51:F52)</f>
        <v>17644612.448115073</v>
      </c>
      <c r="G54" s="50">
        <f t="shared" ref="G54:K54" si="8">SUM(G51:G52)</f>
        <v>17948571.910415355</v>
      </c>
      <c r="H54" s="50">
        <f t="shared" si="8"/>
        <v>18145848.098075252</v>
      </c>
      <c r="I54" s="52">
        <f>SUM(I51:I52)</f>
        <v>17808102.53577555</v>
      </c>
      <c r="J54" s="50">
        <f t="shared" si="8"/>
        <v>17891415.105295427</v>
      </c>
      <c r="K54" s="50">
        <f t="shared" si="8"/>
        <v>18776984.083757557</v>
      </c>
      <c r="L54" s="52">
        <f>SUM(L51:L52)</f>
        <v>20080261.273691084</v>
      </c>
    </row>
    <row r="55" spans="1:12" x14ac:dyDescent="0.3">
      <c r="A55" s="58"/>
      <c r="C55" s="49"/>
      <c r="D55" s="49"/>
      <c r="E55" s="49"/>
      <c r="F55" s="57"/>
      <c r="G55" s="57"/>
      <c r="H55" s="57"/>
      <c r="I55" s="57"/>
      <c r="J55" s="57"/>
      <c r="K55" s="57"/>
      <c r="L55" s="57"/>
    </row>
    <row r="56" spans="1:12" ht="16.2" thickBot="1" x14ac:dyDescent="0.35">
      <c r="A56" s="58">
        <f>A54+1</f>
        <v>30</v>
      </c>
      <c r="C56" s="53" t="s">
        <v>50</v>
      </c>
      <c r="D56" s="57"/>
      <c r="E56" s="57"/>
      <c r="F56" s="28">
        <f>F49+F54</f>
        <v>31719210.603026457</v>
      </c>
      <c r="G56" s="28">
        <f t="shared" ref="G56:L56" si="9">G49+G54</f>
        <v>32350101.625189032</v>
      </c>
      <c r="H56" s="28">
        <f t="shared" si="9"/>
        <v>32545230.483825218</v>
      </c>
      <c r="I56" s="28">
        <f t="shared" si="9"/>
        <v>32210233.464077845</v>
      </c>
      <c r="J56" s="28">
        <f t="shared" si="9"/>
        <v>32747384.532482766</v>
      </c>
      <c r="K56" s="28">
        <f t="shared" si="9"/>
        <v>33635749.774220012</v>
      </c>
      <c r="L56" s="28">
        <f t="shared" si="9"/>
        <v>34941930.994281925</v>
      </c>
    </row>
    <row r="57" spans="1:12" ht="16.2" thickTop="1" x14ac:dyDescent="0.3">
      <c r="A57" s="58"/>
      <c r="C57" s="53"/>
      <c r="D57" s="57"/>
      <c r="E57" s="57"/>
      <c r="F57" s="51"/>
      <c r="G57" s="51"/>
      <c r="H57" s="51"/>
      <c r="I57" s="51"/>
      <c r="J57" s="51"/>
      <c r="K57" s="51"/>
      <c r="L57" s="51"/>
    </row>
    <row r="58" spans="1:12" x14ac:dyDescent="0.3">
      <c r="A58" s="58"/>
      <c r="C58" s="53"/>
      <c r="D58" s="57"/>
      <c r="E58" s="57"/>
      <c r="F58" s="11"/>
      <c r="G58" s="11"/>
      <c r="H58" s="11"/>
      <c r="I58" s="11"/>
      <c r="J58" s="11"/>
      <c r="K58" s="11"/>
      <c r="L58" s="61" t="s">
        <v>51</v>
      </c>
    </row>
    <row r="59" spans="1:12" x14ac:dyDescent="0.3">
      <c r="A59" s="58"/>
      <c r="D59" s="57"/>
      <c r="E59" s="57"/>
      <c r="F59" s="71">
        <f>+L8+28</f>
        <v>44985</v>
      </c>
      <c r="G59" s="71">
        <f>+F59+31</f>
        <v>45016</v>
      </c>
      <c r="H59" s="71">
        <f>+G59+30</f>
        <v>45046</v>
      </c>
      <c r="I59" s="71">
        <f>+H59+31</f>
        <v>45077</v>
      </c>
      <c r="J59" s="71">
        <f>+I59+30</f>
        <v>45107</v>
      </c>
      <c r="K59" s="71">
        <f>+J59+31</f>
        <v>45138</v>
      </c>
      <c r="L59" s="62" t="s">
        <v>4</v>
      </c>
    </row>
    <row r="60" spans="1:12" ht="3.75" customHeight="1" x14ac:dyDescent="0.3">
      <c r="A60" s="58"/>
      <c r="D60" s="57"/>
      <c r="E60" s="57"/>
      <c r="F60" s="60"/>
      <c r="G60" s="60"/>
      <c r="H60" s="60"/>
      <c r="I60" s="60"/>
      <c r="J60" s="60"/>
      <c r="K60" s="60"/>
      <c r="L60" s="57"/>
    </row>
    <row r="61" spans="1:12" x14ac:dyDescent="0.3">
      <c r="A61" s="58">
        <f>A56+1</f>
        <v>31</v>
      </c>
      <c r="C61" t="s">
        <v>33</v>
      </c>
      <c r="D61" s="57"/>
      <c r="E61" s="57"/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f>AVERAGE(F11:L11,F61:K61)</f>
        <v>0</v>
      </c>
    </row>
    <row r="62" spans="1:12" x14ac:dyDescent="0.3">
      <c r="A62" s="58">
        <f>A61+1</f>
        <v>32</v>
      </c>
      <c r="C62" t="s">
        <v>34</v>
      </c>
      <c r="D62" s="57"/>
      <c r="E62" s="57"/>
      <c r="F62">
        <v>-2844.4627220628136</v>
      </c>
      <c r="G62">
        <v>-2739.6099544411454</v>
      </c>
      <c r="H62">
        <v>-2641.6825352361434</v>
      </c>
      <c r="I62">
        <v>-2559.5444497227418</v>
      </c>
      <c r="J62">
        <v>-2482.1563424996002</v>
      </c>
      <c r="K62">
        <v>-2404.7682352764587</v>
      </c>
      <c r="L62">
        <f>AVERAGE(F12:L12,F62:K62)</f>
        <v>-3069.701957684626</v>
      </c>
    </row>
    <row r="63" spans="1:12" x14ac:dyDescent="0.3">
      <c r="A63" s="58">
        <f>A62+1</f>
        <v>33</v>
      </c>
      <c r="C63" t="s">
        <v>35</v>
      </c>
      <c r="D63" s="57"/>
      <c r="E63" s="57"/>
      <c r="F63">
        <v>24.694174894308802</v>
      </c>
      <c r="G63">
        <v>22.810190243902301</v>
      </c>
      <c r="H63">
        <v>21.875432926829198</v>
      </c>
      <c r="I63">
        <v>21.000415609756001</v>
      </c>
      <c r="J63">
        <v>20.125398292682799</v>
      </c>
      <c r="K63">
        <v>19.250380975609598</v>
      </c>
      <c r="L63">
        <f>AVERAGE(F13:L13,F63:K63)</f>
        <v>27.335906724202502</v>
      </c>
    </row>
    <row r="64" spans="1:12" ht="3.75" customHeight="1" x14ac:dyDescent="0.3">
      <c r="A64" s="58"/>
    </row>
    <row r="65" spans="1:14" x14ac:dyDescent="0.3">
      <c r="A65" s="58">
        <f>A63+1</f>
        <v>34</v>
      </c>
      <c r="C65" s="54" t="s">
        <v>36</v>
      </c>
      <c r="D65" s="54"/>
      <c r="E65" s="54"/>
      <c r="F65" s="25">
        <f t="shared" ref="F65:J65" si="10">SUM(F60:F64)</f>
        <v>-2819.7685471685049</v>
      </c>
      <c r="G65" s="25">
        <f t="shared" si="10"/>
        <v>-2716.7997641972429</v>
      </c>
      <c r="H65" s="25">
        <f t="shared" si="10"/>
        <v>-2619.8071023093144</v>
      </c>
      <c r="I65" s="25">
        <f t="shared" si="10"/>
        <v>-2538.5440341129856</v>
      </c>
      <c r="J65" s="25">
        <f t="shared" si="10"/>
        <v>-2462.0309442069174</v>
      </c>
      <c r="K65" s="25">
        <f>SUM(K60:K64)</f>
        <v>-2385.5178543008492</v>
      </c>
      <c r="L65" s="25">
        <f>SUM(L60:L64)</f>
        <v>-3042.3660509604233</v>
      </c>
    </row>
    <row r="66" spans="1:14" x14ac:dyDescent="0.3">
      <c r="A66" s="58"/>
      <c r="C66" s="54"/>
      <c r="D66" s="54"/>
      <c r="E66" s="54"/>
      <c r="L66" s="57"/>
    </row>
    <row r="67" spans="1:14" x14ac:dyDescent="0.3">
      <c r="A67" s="58">
        <f>A65+1</f>
        <v>35</v>
      </c>
      <c r="C67" t="s">
        <v>37</v>
      </c>
      <c r="D67" s="57"/>
      <c r="E67" s="57"/>
      <c r="F67" s="26">
        <v>1997810</v>
      </c>
      <c r="G67" s="26">
        <v>1997810</v>
      </c>
      <c r="H67" s="26">
        <v>1997810</v>
      </c>
      <c r="I67" s="26">
        <v>1997810</v>
      </c>
      <c r="J67" s="26">
        <v>1997810</v>
      </c>
      <c r="K67" s="26">
        <v>1997810</v>
      </c>
      <c r="L67" s="26">
        <f>AVERAGE(F17:L17,F67:K67)</f>
        <v>1980117.6923076923</v>
      </c>
    </row>
    <row r="68" spans="1:14" x14ac:dyDescent="0.3">
      <c r="A68" s="58">
        <f>A67+1</f>
        <v>36</v>
      </c>
      <c r="C68" t="s">
        <v>34</v>
      </c>
      <c r="D68" s="57"/>
      <c r="E68" s="57"/>
      <c r="F68">
        <v>-33551.487266914301</v>
      </c>
      <c r="G68">
        <v>-33096.829162379901</v>
      </c>
      <c r="H68">
        <v>-32642.1710578454</v>
      </c>
      <c r="I68">
        <v>-32187.512953311001</v>
      </c>
      <c r="J68">
        <v>-31739.5935264236</v>
      </c>
      <c r="K68">
        <v>-31297.592387313998</v>
      </c>
      <c r="L68">
        <f>AVERAGE(F18:L18,F68:K68)</f>
        <v>-33903.314046145424</v>
      </c>
    </row>
    <row r="69" spans="1:14" x14ac:dyDescent="0.3">
      <c r="A69" s="58">
        <f>A68+1</f>
        <v>37</v>
      </c>
      <c r="C69" t="s">
        <v>38</v>
      </c>
      <c r="D69" s="57"/>
      <c r="E69" s="57"/>
      <c r="F69">
        <v>-10686.0831090508</v>
      </c>
      <c r="G69">
        <v>-10619.961903268701</v>
      </c>
      <c r="H69">
        <v>-10553.840697486699</v>
      </c>
      <c r="I69">
        <v>-10487.7194917046</v>
      </c>
      <c r="J69">
        <v>-10421.598285922501</v>
      </c>
      <c r="K69">
        <v>-10355.477080140399</v>
      </c>
      <c r="L69">
        <f>AVERAGE(F19:L19,F69:K69)</f>
        <v>-10752.204314832899</v>
      </c>
    </row>
    <row r="70" spans="1:14" ht="3.75" customHeight="1" x14ac:dyDescent="0.3">
      <c r="A70" s="58"/>
    </row>
    <row r="71" spans="1:14" x14ac:dyDescent="0.3">
      <c r="A71" s="58">
        <f>A69+1</f>
        <v>38</v>
      </c>
      <c r="C71" s="54" t="s">
        <v>36</v>
      </c>
      <c r="D71" s="54"/>
      <c r="E71" s="54"/>
      <c r="F71" s="25">
        <f t="shared" ref="F71:L71" si="11">SUM(F67:F70)</f>
        <v>1953572.429624035</v>
      </c>
      <c r="G71" s="25">
        <f t="shared" si="11"/>
        <v>1954093.2089343513</v>
      </c>
      <c r="H71" s="25">
        <f t="shared" si="11"/>
        <v>1954613.9882446679</v>
      </c>
      <c r="I71" s="25">
        <f t="shared" si="11"/>
        <v>1955134.7675549844</v>
      </c>
      <c r="J71" s="25">
        <f t="shared" si="11"/>
        <v>1955648.8081876538</v>
      </c>
      <c r="K71" s="25">
        <f t="shared" si="11"/>
        <v>1956156.9305325455</v>
      </c>
      <c r="L71" s="25">
        <f t="shared" si="11"/>
        <v>1935462.173946714</v>
      </c>
    </row>
    <row r="72" spans="1:14" x14ac:dyDescent="0.3">
      <c r="A72" s="58"/>
      <c r="C72" s="54"/>
      <c r="D72" s="54"/>
      <c r="E72" s="54"/>
      <c r="L72" s="57"/>
    </row>
    <row r="73" spans="1:14" x14ac:dyDescent="0.3">
      <c r="A73" s="58">
        <f>A71+1</f>
        <v>39</v>
      </c>
      <c r="C73" t="s">
        <v>39</v>
      </c>
      <c r="D73" s="57"/>
      <c r="E73" s="57"/>
      <c r="F73" s="26">
        <v>8175087</v>
      </c>
      <c r="G73" s="26">
        <v>9275087</v>
      </c>
      <c r="H73" s="26">
        <v>9175087</v>
      </c>
      <c r="I73" s="26">
        <v>9175087</v>
      </c>
      <c r="J73" s="26">
        <v>9775087</v>
      </c>
      <c r="K73" s="26">
        <v>9075087</v>
      </c>
      <c r="L73" s="26">
        <f t="shared" ref="L73:L77" si="12">AVERAGE(F23:L23,F73:K73)</f>
        <v>8375087</v>
      </c>
    </row>
    <row r="74" spans="1:14" x14ac:dyDescent="0.3">
      <c r="A74" s="58">
        <f>A73+1</f>
        <v>40</v>
      </c>
      <c r="C74" t="s">
        <v>38</v>
      </c>
      <c r="D74" s="57"/>
      <c r="E74" s="57"/>
      <c r="F74">
        <v>-90706.438029440702</v>
      </c>
      <c r="G74">
        <v>-112034.0322753006</v>
      </c>
      <c r="H74">
        <v>-111179.64669242789</v>
      </c>
      <c r="I74">
        <v>-110327.3816992326</v>
      </c>
      <c r="J74">
        <v>-115475.1167060373</v>
      </c>
      <c r="K74">
        <v>-114485.98894357559</v>
      </c>
      <c r="L74">
        <f t="shared" si="12"/>
        <v>-98257.752274398663</v>
      </c>
    </row>
    <row r="75" spans="1:14" x14ac:dyDescent="0.3">
      <c r="A75" s="58">
        <f>A74+1</f>
        <v>41</v>
      </c>
      <c r="C75" t="s">
        <v>40</v>
      </c>
      <c r="D75" s="57"/>
      <c r="E75" s="57"/>
      <c r="F75">
        <v>-11923.965643324</v>
      </c>
      <c r="G75">
        <v>-11825.2413371329</v>
      </c>
      <c r="H75">
        <v>-11726.517030941701</v>
      </c>
      <c r="I75">
        <v>-11627.7927247506</v>
      </c>
      <c r="J75">
        <v>-11529.0684185595</v>
      </c>
      <c r="K75">
        <v>-11432.046815071</v>
      </c>
      <c r="L75">
        <f t="shared" si="12"/>
        <v>-12022.820926646131</v>
      </c>
    </row>
    <row r="76" spans="1:14" x14ac:dyDescent="0.3">
      <c r="A76" s="58">
        <f>A75+1</f>
        <v>42</v>
      </c>
      <c r="C76" t="s">
        <v>41</v>
      </c>
      <c r="D76" s="57"/>
      <c r="E76" s="57"/>
      <c r="F76">
        <v>2696.1049505154601</v>
      </c>
      <c r="G76">
        <v>2684.30580412371</v>
      </c>
      <c r="H76">
        <v>2672.5066577319499</v>
      </c>
      <c r="I76">
        <v>2660.7075113402002</v>
      </c>
      <c r="J76">
        <v>2648.9083649484501</v>
      </c>
      <c r="K76">
        <v>2637.1092185566899</v>
      </c>
      <c r="L76">
        <f t="shared" si="12"/>
        <v>2707.9040969072103</v>
      </c>
    </row>
    <row r="77" spans="1:14" x14ac:dyDescent="0.3">
      <c r="A77" s="58">
        <f>A76+1</f>
        <v>43</v>
      </c>
      <c r="C77" t="s">
        <v>34</v>
      </c>
      <c r="D77" s="57"/>
      <c r="E77" s="57"/>
      <c r="F77">
        <v>-158105.625496205</v>
      </c>
      <c r="G77">
        <v>-157288.057583077</v>
      </c>
      <c r="H77">
        <v>-156470.48966994899</v>
      </c>
      <c r="I77">
        <v>-155652.92175682099</v>
      </c>
      <c r="J77">
        <v>-154835.35384369199</v>
      </c>
      <c r="K77">
        <v>-154017.78593056399</v>
      </c>
      <c r="L77">
        <f t="shared" si="12"/>
        <v>-158923.19340933321</v>
      </c>
    </row>
    <row r="78" spans="1:14" ht="3.75" customHeight="1" x14ac:dyDescent="0.3">
      <c r="A78" s="58"/>
    </row>
    <row r="79" spans="1:14" x14ac:dyDescent="0.3">
      <c r="A79" s="58">
        <f>A77+1</f>
        <v>44</v>
      </c>
      <c r="C79" s="54" t="s">
        <v>36</v>
      </c>
      <c r="D79" s="54"/>
      <c r="E79" s="54"/>
      <c r="F79" s="25">
        <f t="shared" ref="F79:K79" si="13">SUM(F73:F78)</f>
        <v>7917047.0757815456</v>
      </c>
      <c r="G79" s="25">
        <f t="shared" si="13"/>
        <v>8996623.9746086132</v>
      </c>
      <c r="H79" s="25">
        <f t="shared" si="13"/>
        <v>8898382.8532644138</v>
      </c>
      <c r="I79" s="25">
        <f t="shared" si="13"/>
        <v>8900139.6113305353</v>
      </c>
      <c r="J79" s="25">
        <f t="shared" si="13"/>
        <v>9495896.3693966586</v>
      </c>
      <c r="K79" s="25">
        <f t="shared" si="13"/>
        <v>8797788.2875293456</v>
      </c>
      <c r="L79" s="25">
        <f>SUM(L73:L78)</f>
        <v>8108591.1374865295</v>
      </c>
    </row>
    <row r="80" spans="1:14" x14ac:dyDescent="0.3">
      <c r="A80" s="58"/>
      <c r="C80" s="54"/>
      <c r="D80" s="54"/>
      <c r="E80" s="54"/>
      <c r="F80" s="29"/>
      <c r="G80" s="29"/>
      <c r="H80" s="29"/>
      <c r="I80" s="29"/>
      <c r="J80" s="29"/>
      <c r="K80" s="29"/>
      <c r="L80" s="29"/>
      <c r="M80" s="57"/>
      <c r="N80" s="57"/>
    </row>
    <row r="81" spans="1:14" x14ac:dyDescent="0.3">
      <c r="A81" s="58">
        <f>A79+1</f>
        <v>45</v>
      </c>
      <c r="C81" t="s">
        <v>42</v>
      </c>
      <c r="D81" s="57"/>
      <c r="E81" s="57"/>
      <c r="F81" s="26">
        <v>4852501.2866900004</v>
      </c>
      <c r="G81" s="26">
        <v>4852501.2866900004</v>
      </c>
      <c r="H81" s="26">
        <v>4852501.2866900004</v>
      </c>
      <c r="I81" s="26">
        <v>4831106.5475099999</v>
      </c>
      <c r="J81" s="26">
        <v>4831106.5475099999</v>
      </c>
      <c r="K81" s="26">
        <v>4831106.5475099999</v>
      </c>
      <c r="L81" s="26">
        <f t="shared" ref="L81:L83" si="14">AVERAGE(F31:L31,F81:K81)</f>
        <v>4867313.0291992296</v>
      </c>
    </row>
    <row r="82" spans="1:14" x14ac:dyDescent="0.3">
      <c r="A82" s="58">
        <f>A81+1</f>
        <v>46</v>
      </c>
      <c r="C82" t="s">
        <v>38</v>
      </c>
      <c r="D82" s="57"/>
      <c r="E82" s="57"/>
      <c r="F82">
        <v>-53573.459310307502</v>
      </c>
      <c r="G82">
        <v>-53259.942341505397</v>
      </c>
      <c r="H82">
        <v>-52946.425372703299</v>
      </c>
      <c r="I82">
        <v>-52634.290704157604</v>
      </c>
      <c r="J82">
        <v>-52322.156035611901</v>
      </c>
      <c r="K82">
        <v>-52010.021367066198</v>
      </c>
      <c r="L82">
        <f t="shared" si="14"/>
        <v>-53890.485195145229</v>
      </c>
    </row>
    <row r="83" spans="1:14" x14ac:dyDescent="0.3">
      <c r="A83" s="58">
        <f>A82+1</f>
        <v>47</v>
      </c>
      <c r="C83" t="s">
        <v>43</v>
      </c>
      <c r="D83" s="57"/>
      <c r="E83" s="57"/>
      <c r="F83">
        <v>-20966.299527603001</v>
      </c>
      <c r="G83">
        <v>-20723.295033951799</v>
      </c>
      <c r="H83">
        <v>-20480.290540300601</v>
      </c>
      <c r="I83">
        <v>-20237.286046649398</v>
      </c>
      <c r="J83">
        <v>-19994.2815529982</v>
      </c>
      <c r="K83">
        <v>-19751.277059347001</v>
      </c>
      <c r="L83">
        <f t="shared" si="14"/>
        <v>-21209.304021254244</v>
      </c>
    </row>
    <row r="84" spans="1:14" ht="3.75" customHeight="1" x14ac:dyDescent="0.3">
      <c r="A84" s="58"/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</row>
    <row r="85" spans="1:14" x14ac:dyDescent="0.3">
      <c r="A85" s="58">
        <f>A83+1</f>
        <v>48</v>
      </c>
      <c r="C85" s="54" t="s">
        <v>36</v>
      </c>
      <c r="D85" s="54"/>
      <c r="E85" s="54"/>
      <c r="F85" s="25">
        <f>SUM(F81:F83)</f>
        <v>4777961.5278520901</v>
      </c>
      <c r="G85" s="25">
        <f t="shared" ref="G85:K85" si="15">SUM(G81:G83)</f>
        <v>4778518.0493145427</v>
      </c>
      <c r="H85" s="25">
        <f t="shared" si="15"/>
        <v>4779074.5707769971</v>
      </c>
      <c r="I85" s="25">
        <f t="shared" si="15"/>
        <v>4758234.9707591934</v>
      </c>
      <c r="J85" s="25">
        <f t="shared" si="15"/>
        <v>4758790.1099213893</v>
      </c>
      <c r="K85" s="25">
        <f t="shared" si="15"/>
        <v>4759345.249083586</v>
      </c>
      <c r="L85" s="25">
        <f>SUM(L81:L83)</f>
        <v>4792213.2399828304</v>
      </c>
    </row>
    <row r="86" spans="1:14" x14ac:dyDescent="0.3">
      <c r="A86" s="58"/>
      <c r="C86" s="54"/>
      <c r="D86" s="54"/>
      <c r="E86" s="54"/>
      <c r="F86" s="29"/>
      <c r="G86" s="29"/>
      <c r="H86" s="29"/>
      <c r="I86" s="29"/>
      <c r="J86" s="29"/>
      <c r="K86" s="29"/>
      <c r="L86" s="29"/>
      <c r="M86" s="57"/>
      <c r="N86" s="57"/>
    </row>
    <row r="87" spans="1:14" x14ac:dyDescent="0.3">
      <c r="A87" s="58">
        <f>A85+1</f>
        <v>49</v>
      </c>
      <c r="C87" t="s">
        <v>44</v>
      </c>
      <c r="D87" s="54"/>
      <c r="E87" s="54"/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f t="shared" ref="L87:L88" si="16">AVERAGE(F37:L37,F87:K87)</f>
        <v>83076.923076923078</v>
      </c>
    </row>
    <row r="88" spans="1:14" x14ac:dyDescent="0.3">
      <c r="A88" s="58">
        <f>A87+1</f>
        <v>50</v>
      </c>
      <c r="C88" t="s">
        <v>38</v>
      </c>
      <c r="D88" s="57"/>
      <c r="E88" s="57"/>
      <c r="F88">
        <v>-6872.9196007185601</v>
      </c>
      <c r="G88">
        <v>-6862.4105493413099</v>
      </c>
      <c r="H88">
        <v>-6851.9014979640697</v>
      </c>
      <c r="I88">
        <v>-6841.3924465868204</v>
      </c>
      <c r="J88">
        <v>-6830.8833952095702</v>
      </c>
      <c r="K88">
        <v>-6820.3743438323299</v>
      </c>
      <c r="L88">
        <f t="shared" si="16"/>
        <v>-6883.4286520958021</v>
      </c>
    </row>
    <row r="89" spans="1:14" ht="5.55" customHeight="1" x14ac:dyDescent="0.3">
      <c r="A89" s="58"/>
      <c r="D89" s="54"/>
      <c r="E89" s="54"/>
    </row>
    <row r="90" spans="1:14" x14ac:dyDescent="0.3">
      <c r="A90" s="58">
        <f>A88+1</f>
        <v>51</v>
      </c>
      <c r="C90" s="54" t="s">
        <v>36</v>
      </c>
      <c r="D90" s="54"/>
      <c r="E90" s="54"/>
      <c r="F90" s="25">
        <f t="shared" ref="F90:K90" si="17">SUM(F87:F88)</f>
        <v>-6872.9196007185601</v>
      </c>
      <c r="G90" s="25">
        <f t="shared" si="17"/>
        <v>-6862.4105493413099</v>
      </c>
      <c r="H90" s="25">
        <f t="shared" si="17"/>
        <v>-6851.9014979640697</v>
      </c>
      <c r="I90" s="25">
        <f t="shared" si="17"/>
        <v>-6841.3924465868204</v>
      </c>
      <c r="J90" s="25">
        <f t="shared" si="17"/>
        <v>-6830.8833952095702</v>
      </c>
      <c r="K90" s="25">
        <f t="shared" si="17"/>
        <v>-6820.3743438323299</v>
      </c>
      <c r="L90" s="25">
        <f>SUM(L87:L88)</f>
        <v>76193.49442482728</v>
      </c>
    </row>
    <row r="91" spans="1:14" x14ac:dyDescent="0.3">
      <c r="A91" s="58"/>
      <c r="C91" s="54"/>
      <c r="D91" s="54"/>
      <c r="E91" s="54"/>
      <c r="F91" s="57"/>
      <c r="G91" s="57"/>
      <c r="H91" s="57"/>
      <c r="I91" s="57"/>
      <c r="J91" s="57"/>
      <c r="K91" s="57"/>
      <c r="L91" s="57"/>
      <c r="M91" s="57"/>
      <c r="N91" s="57"/>
    </row>
    <row r="92" spans="1:14" x14ac:dyDescent="0.3">
      <c r="A92" s="58">
        <f>A90+1</f>
        <v>52</v>
      </c>
      <c r="C92" s="80" t="s">
        <v>45</v>
      </c>
      <c r="D92" s="80"/>
      <c r="E92" s="11"/>
      <c r="F92" s="25">
        <v>220021.574964</v>
      </c>
      <c r="G92" s="25">
        <v>220021.574964</v>
      </c>
      <c r="H92" s="25">
        <v>220021.574964</v>
      </c>
      <c r="I92" s="25">
        <v>314895.31588399998</v>
      </c>
      <c r="J92" s="25">
        <v>311796.47239800001</v>
      </c>
      <c r="K92" s="25">
        <v>304917.65302249999</v>
      </c>
      <c r="L92" s="25">
        <f t="shared" ref="L92" si="18">AVERAGE(F42:L42,F92:K92)</f>
        <v>232784.13796588455</v>
      </c>
      <c r="M92" s="57"/>
      <c r="N92" s="57"/>
    </row>
    <row r="93" spans="1:14" x14ac:dyDescent="0.3">
      <c r="A93" s="58"/>
      <c r="C93" s="54"/>
      <c r="D93" s="54"/>
      <c r="E93" s="54"/>
      <c r="F93" s="57"/>
      <c r="G93" s="57"/>
      <c r="H93" s="57"/>
      <c r="I93" s="57"/>
      <c r="J93" s="57"/>
      <c r="K93" s="57"/>
      <c r="L93" s="57"/>
      <c r="M93" s="57"/>
      <c r="N93" s="57"/>
    </row>
    <row r="94" spans="1:14" x14ac:dyDescent="0.3">
      <c r="A94" s="58">
        <f>A92+1</f>
        <v>53</v>
      </c>
      <c r="C94" t="s">
        <v>46</v>
      </c>
      <c r="D94" s="54"/>
      <c r="E94" s="54"/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f t="shared" ref="L94:L95" si="19">AVERAGE(F44:L44,F94:K94)</f>
        <v>0</v>
      </c>
    </row>
    <row r="95" spans="1:14" x14ac:dyDescent="0.3">
      <c r="A95" s="58">
        <f>A94+1</f>
        <v>54</v>
      </c>
      <c r="C95" t="s">
        <v>34</v>
      </c>
      <c r="D95" s="57"/>
      <c r="E95" s="57"/>
      <c r="F95">
        <v>-15732.290834814599</v>
      </c>
      <c r="G95">
        <v>-15647.398899444301</v>
      </c>
      <c r="H95">
        <v>-15562.5069640739</v>
      </c>
      <c r="I95">
        <v>-15477.6150287035</v>
      </c>
      <c r="J95">
        <v>-15392.723093333099</v>
      </c>
      <c r="K95">
        <v>-15307.831157962701</v>
      </c>
      <c r="L95">
        <f t="shared" si="19"/>
        <v>-15817.182770185016</v>
      </c>
    </row>
    <row r="96" spans="1:14" ht="5.55" customHeight="1" x14ac:dyDescent="0.3">
      <c r="A96" s="58"/>
      <c r="D96" s="54"/>
      <c r="E96" s="54"/>
    </row>
    <row r="97" spans="1:12" x14ac:dyDescent="0.3">
      <c r="A97" s="58">
        <f>A95+1</f>
        <v>55</v>
      </c>
      <c r="C97" s="54" t="s">
        <v>36</v>
      </c>
      <c r="D97" s="54"/>
      <c r="E97" s="54"/>
      <c r="F97" s="25">
        <f t="shared" ref="F97:K97" si="20">SUM(F94:F96)</f>
        <v>-15732.290834814599</v>
      </c>
      <c r="G97" s="25">
        <f t="shared" si="20"/>
        <v>-15647.398899444301</v>
      </c>
      <c r="H97" s="25">
        <f t="shared" si="20"/>
        <v>-15562.5069640739</v>
      </c>
      <c r="I97" s="25">
        <f t="shared" si="20"/>
        <v>-15477.6150287035</v>
      </c>
      <c r="J97" s="25">
        <f t="shared" si="20"/>
        <v>-15392.723093333099</v>
      </c>
      <c r="K97" s="25">
        <f t="shared" si="20"/>
        <v>-15307.831157962701</v>
      </c>
      <c r="L97" s="25">
        <f>SUM(L94:L96)</f>
        <v>-15817.182770185016</v>
      </c>
    </row>
    <row r="98" spans="1:12" x14ac:dyDescent="0.3">
      <c r="A98" s="58"/>
      <c r="C98" s="54"/>
      <c r="D98" s="54"/>
      <c r="E98" s="54"/>
    </row>
    <row r="99" spans="1:12" x14ac:dyDescent="0.3">
      <c r="A99" s="58">
        <f>A97+1</f>
        <v>56</v>
      </c>
      <c r="C99" s="49" t="s">
        <v>47</v>
      </c>
      <c r="D99" s="64"/>
      <c r="E99" s="64"/>
      <c r="F99" s="27">
        <f>+F65+F71+F79+F85+F90+F92+F97</f>
        <v>14843177.629238971</v>
      </c>
      <c r="G99" s="27">
        <f t="shared" ref="G99:K99" si="21">+G65+G71+G79+G85+G90+G92+G97</f>
        <v>15924030.198608525</v>
      </c>
      <c r="H99" s="27">
        <f t="shared" si="21"/>
        <v>15827058.771685731</v>
      </c>
      <c r="I99" s="27">
        <f t="shared" si="21"/>
        <v>15903547.11401931</v>
      </c>
      <c r="J99" s="27">
        <f t="shared" si="21"/>
        <v>16497446.122470953</v>
      </c>
      <c r="K99" s="27">
        <f t="shared" si="21"/>
        <v>15793694.396811882</v>
      </c>
      <c r="L99" s="27">
        <f>+L65+L71+L79+L85+L90+L92+L97</f>
        <v>15126384.634985639</v>
      </c>
    </row>
    <row r="100" spans="1:12" x14ac:dyDescent="0.3">
      <c r="A100" s="58"/>
      <c r="C100" s="49"/>
      <c r="D100" s="64"/>
      <c r="E100" s="64"/>
      <c r="F100" s="30"/>
      <c r="G100" s="30"/>
      <c r="H100" s="30"/>
      <c r="I100" s="30"/>
      <c r="J100" s="30"/>
      <c r="K100" s="30"/>
      <c r="L100" s="26"/>
    </row>
    <row r="101" spans="1:12" x14ac:dyDescent="0.3">
      <c r="A101" s="58">
        <f>A99+1</f>
        <v>57</v>
      </c>
      <c r="C101" t="s">
        <v>22</v>
      </c>
      <c r="D101" s="54"/>
      <c r="E101" s="54"/>
      <c r="F101" s="26">
        <v>20122862.938911501</v>
      </c>
      <c r="G101" s="26">
        <v>20172775.8528376</v>
      </c>
      <c r="H101" s="26">
        <v>19782712.328083299</v>
      </c>
      <c r="I101" s="26">
        <v>19876524.765557401</v>
      </c>
      <c r="J101" s="26">
        <v>20082524.917100001</v>
      </c>
      <c r="K101" s="26">
        <v>19927097.321324699</v>
      </c>
      <c r="L101" s="26">
        <f>AVERAGE(F51:L51,F101:K101)</f>
        <v>19078662.296563007</v>
      </c>
    </row>
    <row r="102" spans="1:12" x14ac:dyDescent="0.3">
      <c r="A102" s="58">
        <f>A101+1</f>
        <v>58</v>
      </c>
      <c r="C102" t="s">
        <v>48</v>
      </c>
      <c r="D102" s="57"/>
      <c r="E102" s="57"/>
      <c r="F102">
        <v>31174.744834246201</v>
      </c>
      <c r="G102">
        <v>30480.605799770499</v>
      </c>
      <c r="H102">
        <v>29786.466765294801</v>
      </c>
      <c r="I102">
        <v>29092.5606948801</v>
      </c>
      <c r="J102">
        <v>28399.120552587301</v>
      </c>
      <c r="K102">
        <v>27705.680410294499</v>
      </c>
      <c r="L102">
        <f>AVERAGE(F52:L52,F102:K102)</f>
        <v>31870.992513674501</v>
      </c>
    </row>
    <row r="103" spans="1:12" ht="3.75" customHeight="1" x14ac:dyDescent="0.3">
      <c r="A103" s="58"/>
      <c r="F103" s="57"/>
      <c r="G103" s="57"/>
      <c r="H103" s="57"/>
      <c r="I103" s="57"/>
      <c r="J103" s="57"/>
      <c r="K103" s="57"/>
      <c r="L103" s="53"/>
    </row>
    <row r="104" spans="1:12" x14ac:dyDescent="0.3">
      <c r="A104" s="58">
        <f>A102+1</f>
        <v>59</v>
      </c>
      <c r="C104" s="49" t="s">
        <v>49</v>
      </c>
      <c r="D104" s="49"/>
      <c r="E104" s="49"/>
      <c r="F104" s="42">
        <f>SUM(F101:F102)</f>
        <v>20154037.683745749</v>
      </c>
      <c r="G104" s="42">
        <f t="shared" ref="G104:J104" si="22">SUM(G101:G102)</f>
        <v>20203256.458637372</v>
      </c>
      <c r="H104" s="42">
        <f t="shared" si="22"/>
        <v>19812498.794848595</v>
      </c>
      <c r="I104" s="42">
        <f t="shared" si="22"/>
        <v>19905617.326252282</v>
      </c>
      <c r="J104" s="42">
        <f t="shared" si="22"/>
        <v>20110924.037652589</v>
      </c>
      <c r="K104" s="42">
        <f>SUM(K101:K102)</f>
        <v>19954803.001734994</v>
      </c>
      <c r="L104" s="42">
        <f>+L101+L102</f>
        <v>19110533.289076682</v>
      </c>
    </row>
    <row r="105" spans="1:12" x14ac:dyDescent="0.3">
      <c r="A105" s="58"/>
      <c r="F105" s="57"/>
      <c r="G105" s="57"/>
      <c r="H105" s="57"/>
      <c r="I105" s="57"/>
      <c r="J105" s="57"/>
      <c r="K105" s="57"/>
      <c r="L105" s="51"/>
    </row>
    <row r="106" spans="1:12" ht="16.2" thickBot="1" x14ac:dyDescent="0.35">
      <c r="A106" s="58">
        <f>A104+1</f>
        <v>60</v>
      </c>
      <c r="C106" s="53" t="s">
        <v>50</v>
      </c>
      <c r="D106" s="57"/>
      <c r="E106" s="57"/>
      <c r="F106" s="28">
        <f>F99+F104</f>
        <v>34997215.31298472</v>
      </c>
      <c r="G106" s="28">
        <f t="shared" ref="G106:K106" si="23">G99+G104</f>
        <v>36127286.657245897</v>
      </c>
      <c r="H106" s="28">
        <f t="shared" si="23"/>
        <v>35639557.566534325</v>
      </c>
      <c r="I106" s="28">
        <f t="shared" si="23"/>
        <v>35809164.440271594</v>
      </c>
      <c r="J106" s="28">
        <f t="shared" si="23"/>
        <v>36608370.160123542</v>
      </c>
      <c r="K106" s="28">
        <f t="shared" si="23"/>
        <v>35748497.398546875</v>
      </c>
      <c r="L106" s="28">
        <f>L99+L104</f>
        <v>34236917.924062319</v>
      </c>
    </row>
    <row r="107" spans="1:12" ht="16.2" thickTop="1" x14ac:dyDescent="0.3"/>
    <row r="112" spans="1:12" x14ac:dyDescent="0.3">
      <c r="C112" s="8"/>
      <c r="D112" s="65"/>
      <c r="E112" s="65"/>
      <c r="F112" s="65"/>
    </row>
    <row r="113" spans="3:6" x14ac:dyDescent="0.3">
      <c r="C113" s="13"/>
      <c r="D113" s="65"/>
      <c r="E113" s="65"/>
      <c r="F113" s="65"/>
    </row>
    <row r="114" spans="3:6" x14ac:dyDescent="0.3">
      <c r="C114" s="65"/>
      <c r="D114" s="65"/>
      <c r="E114" s="65"/>
      <c r="F114" s="65"/>
    </row>
    <row r="115" spans="3:6" x14ac:dyDescent="0.3">
      <c r="C115" s="13"/>
      <c r="F115" s="13"/>
    </row>
  </sheetData>
  <mergeCells count="8">
    <mergeCell ref="C92:D92"/>
    <mergeCell ref="C42:D42"/>
    <mergeCell ref="C8:D8"/>
    <mergeCell ref="C9:D9"/>
    <mergeCell ref="A1:L1"/>
    <mergeCell ref="A3:L3"/>
    <mergeCell ref="A4:L4"/>
    <mergeCell ref="A5:L5"/>
  </mergeCells>
  <phoneticPr fontId="9" type="noConversion"/>
  <printOptions horizontalCentered="1"/>
  <pageMargins left="0.75" right="0.75" top="0.95" bottom="0.75" header="0.5" footer="0.5"/>
  <pageSetup scale="44" orientation="portrait" horizontalDpi="200" verticalDpi="200" r:id="rId1"/>
  <headerFooter alignWithMargins="0">
    <oddHeader>&amp;RExhibit___(APA/SPA/ADH/MBR-3, Schedule 1, Workpaper 2)
Page 1 of 1</oddHeader>
  </headerFooter>
  <rowBreaks count="1" manualBreakCount="1">
    <brk id="58" max="16383" man="1"/>
  </rowBreaks>
  <ignoredErrors>
    <ignoredError sqref="A9:L9" numberStoredAsText="1"/>
    <ignoredError sqref="H8:J8 H59:J5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 codeName="Sheet3">
    <pageSetUpPr fitToPage="1"/>
  </sheetPr>
  <dimension ref="A1:O43"/>
  <sheetViews>
    <sheetView showGridLines="0" defaultGridColor="0" colorId="22" zoomScale="99" zoomScaleNormal="99" zoomScaleSheetLayoutView="100" workbookViewId="0">
      <selection sqref="A1:K1"/>
    </sheetView>
  </sheetViews>
  <sheetFormatPr defaultColWidth="9.59765625" defaultRowHeight="15.6" x14ac:dyDescent="0.3"/>
  <cols>
    <col min="1" max="1" width="3.59765625" style="14" customWidth="1"/>
    <col min="2" max="2" width="9.59765625" style="14" customWidth="1"/>
    <col min="3" max="3" width="3.296875" style="14" customWidth="1"/>
    <col min="4" max="4" width="16.59765625" style="14" bestFit="1" customWidth="1"/>
    <col min="5" max="5" width="2.69921875" style="14" customWidth="1"/>
    <col min="6" max="6" width="9.796875" style="14" bestFit="1" customWidth="1"/>
    <col min="7" max="7" width="5.09765625" style="14" customWidth="1"/>
    <col min="8" max="8" width="11.296875" style="14" customWidth="1"/>
    <col min="9" max="9" width="3.296875" style="14" customWidth="1"/>
    <col min="10" max="10" width="9.59765625" style="14"/>
    <col min="11" max="11" width="3.59765625" style="14" customWidth="1"/>
    <col min="12" max="16384" width="9.59765625" style="2"/>
  </cols>
  <sheetData>
    <row r="1" spans="1:15" customFormat="1" x14ac:dyDescent="0.3">
      <c r="A1" s="84" t="s">
        <v>0</v>
      </c>
      <c r="B1" s="86"/>
      <c r="C1" s="86"/>
      <c r="D1" s="86"/>
      <c r="E1" s="86"/>
      <c r="F1" s="86"/>
      <c r="G1" s="86"/>
      <c r="H1" s="46"/>
      <c r="I1" s="46"/>
      <c r="J1" s="46"/>
      <c r="K1" s="46"/>
    </row>
    <row r="2" spans="1:15" customFormat="1" x14ac:dyDescent="0.3">
      <c r="B2" s="11"/>
      <c r="C2" s="11"/>
      <c r="E2" s="11"/>
      <c r="G2" s="11"/>
      <c r="I2" s="11"/>
      <c r="J2" s="1"/>
    </row>
    <row r="3" spans="1:15" customFormat="1" x14ac:dyDescent="0.3">
      <c r="A3" s="84" t="s">
        <v>52</v>
      </c>
      <c r="B3" s="86"/>
      <c r="C3" s="86"/>
      <c r="D3" s="86"/>
      <c r="E3" s="86"/>
      <c r="F3" s="86"/>
      <c r="G3" s="86"/>
      <c r="H3" s="46"/>
      <c r="I3" s="46"/>
      <c r="J3" s="46"/>
      <c r="K3" s="46"/>
    </row>
    <row r="4" spans="1:15" customFormat="1" x14ac:dyDescent="0.3">
      <c r="A4" s="85" t="s">
        <v>28</v>
      </c>
      <c r="B4" s="86"/>
      <c r="C4" s="86"/>
      <c r="D4" s="86"/>
      <c r="E4" s="86"/>
      <c r="F4" s="86"/>
      <c r="G4" s="86"/>
      <c r="H4" s="47"/>
      <c r="I4" s="47"/>
      <c r="J4" s="47"/>
      <c r="K4" s="47"/>
      <c r="L4" s="6"/>
      <c r="M4" s="6"/>
      <c r="N4" s="6"/>
      <c r="O4" s="6"/>
    </row>
    <row r="5" spans="1:15" customFormat="1" x14ac:dyDescent="0.3">
      <c r="B5" s="7"/>
      <c r="C5" s="7"/>
      <c r="E5" s="7"/>
      <c r="G5" s="7"/>
      <c r="I5" s="7"/>
    </row>
    <row r="6" spans="1:15" ht="17.399999999999999" x14ac:dyDescent="0.3">
      <c r="H6" s="15"/>
      <c r="J6" s="3"/>
    </row>
    <row r="7" spans="1:15" ht="17.399999999999999" x14ac:dyDescent="0.3">
      <c r="B7" s="15" t="s">
        <v>6</v>
      </c>
      <c r="C7" s="15"/>
      <c r="D7" s="5"/>
      <c r="E7" s="15"/>
      <c r="F7" s="15" t="s">
        <v>53</v>
      </c>
      <c r="G7" s="15"/>
      <c r="H7" s="15"/>
      <c r="I7" s="15"/>
      <c r="J7" s="15"/>
    </row>
    <row r="8" spans="1:15" x14ac:dyDescent="0.3">
      <c r="B8" s="16" t="s">
        <v>9</v>
      </c>
      <c r="C8" s="15"/>
      <c r="D8" s="16" t="s">
        <v>54</v>
      </c>
      <c r="E8" s="15"/>
      <c r="F8" s="16" t="s">
        <v>55</v>
      </c>
      <c r="G8" s="15"/>
      <c r="H8" s="15"/>
      <c r="I8" s="15"/>
      <c r="J8" s="15"/>
    </row>
    <row r="9" spans="1:15" x14ac:dyDescent="0.3">
      <c r="B9" s="17" t="s">
        <v>14</v>
      </c>
      <c r="D9" s="17" t="s">
        <v>15</v>
      </c>
      <c r="F9" s="17" t="s">
        <v>16</v>
      </c>
      <c r="H9" s="17"/>
      <c r="J9" s="17"/>
    </row>
    <row r="10" spans="1:15" ht="17.399999999999999" x14ac:dyDescent="0.3">
      <c r="D10" s="4"/>
      <c r="F10" s="72"/>
      <c r="H10" s="5"/>
    </row>
    <row r="11" spans="1:15" x14ac:dyDescent="0.3">
      <c r="B11" s="10">
        <v>1</v>
      </c>
      <c r="D11" s="18">
        <v>44743</v>
      </c>
      <c r="F11" s="75">
        <v>3.5988465534902397E-2</v>
      </c>
      <c r="G11" s="2"/>
      <c r="H11" s="2"/>
      <c r="I11" s="2"/>
      <c r="J11" s="2"/>
      <c r="K11" s="2"/>
    </row>
    <row r="12" spans="1:15" ht="9" customHeight="1" x14ac:dyDescent="0.3">
      <c r="B12" s="10"/>
      <c r="D12" s="18"/>
      <c r="F12" s="48"/>
      <c r="H12" s="19"/>
      <c r="J12" s="22"/>
    </row>
    <row r="13" spans="1:15" x14ac:dyDescent="0.3">
      <c r="B13" s="10">
        <v>2</v>
      </c>
      <c r="D13" s="18">
        <f>+D11+31</f>
        <v>44774</v>
      </c>
      <c r="F13" s="75">
        <v>3.5492228824068203E-2</v>
      </c>
      <c r="H13" s="19"/>
      <c r="J13" s="21"/>
    </row>
    <row r="14" spans="1:15" ht="9" customHeight="1" x14ac:dyDescent="0.3">
      <c r="B14" s="10"/>
      <c r="D14" s="18"/>
      <c r="F14" s="48"/>
      <c r="H14" s="19"/>
      <c r="J14" s="22"/>
    </row>
    <row r="15" spans="1:15" x14ac:dyDescent="0.3">
      <c r="B15" s="10">
        <v>3</v>
      </c>
      <c r="D15" s="18">
        <f>+D13+31</f>
        <v>44805</v>
      </c>
      <c r="F15" s="75">
        <v>3.5545753544815199E-2</v>
      </c>
      <c r="H15" s="19"/>
      <c r="J15" s="21"/>
    </row>
    <row r="16" spans="1:15" ht="9" customHeight="1" x14ac:dyDescent="0.3">
      <c r="B16" s="10"/>
      <c r="D16" s="18"/>
      <c r="F16" s="48"/>
      <c r="H16" s="19"/>
      <c r="J16" s="22"/>
    </row>
    <row r="17" spans="2:10" x14ac:dyDescent="0.3">
      <c r="B17" s="10">
        <v>4</v>
      </c>
      <c r="D17" s="18">
        <f>+D15+31</f>
        <v>44836</v>
      </c>
      <c r="F17" s="75">
        <v>3.5525323334303201E-2</v>
      </c>
      <c r="H17" s="19"/>
      <c r="J17" s="21"/>
    </row>
    <row r="18" spans="2:10" ht="9" customHeight="1" x14ac:dyDescent="0.3">
      <c r="B18" s="10"/>
      <c r="D18" s="18"/>
      <c r="F18" s="48"/>
      <c r="H18" s="19"/>
      <c r="J18" s="22"/>
    </row>
    <row r="19" spans="2:10" x14ac:dyDescent="0.3">
      <c r="B19" s="10">
        <v>5</v>
      </c>
      <c r="D19" s="18">
        <f>+D17+31</f>
        <v>44867</v>
      </c>
      <c r="F19" s="75">
        <v>3.5180056664400501E-2</v>
      </c>
      <c r="H19" s="19"/>
      <c r="J19" s="21"/>
    </row>
    <row r="20" spans="2:10" ht="9" customHeight="1" x14ac:dyDescent="0.3">
      <c r="B20" s="10"/>
      <c r="D20" s="18"/>
      <c r="F20" s="48"/>
      <c r="H20" s="19"/>
      <c r="J20" s="22"/>
    </row>
    <row r="21" spans="2:10" x14ac:dyDescent="0.3">
      <c r="B21" s="10">
        <v>6</v>
      </c>
      <c r="D21" s="18">
        <f>+D19+31</f>
        <v>44898</v>
      </c>
      <c r="F21" s="75">
        <v>3.5200496529514201E-2</v>
      </c>
      <c r="H21" s="19"/>
      <c r="J21" s="21"/>
    </row>
    <row r="22" spans="2:10" ht="9" customHeight="1" x14ac:dyDescent="0.3">
      <c r="B22" s="10"/>
      <c r="D22" s="18"/>
      <c r="F22" s="48"/>
      <c r="H22" s="19"/>
      <c r="J22" s="22"/>
    </row>
    <row r="23" spans="2:10" x14ac:dyDescent="0.3">
      <c r="B23" s="10">
        <v>7</v>
      </c>
      <c r="D23" s="18">
        <f>+D21+31</f>
        <v>44929</v>
      </c>
      <c r="F23" s="75">
        <v>3.5327808971173297E-2</v>
      </c>
      <c r="H23" s="19"/>
      <c r="J23" s="21"/>
    </row>
    <row r="24" spans="2:10" ht="9" customHeight="1" x14ac:dyDescent="0.3">
      <c r="B24" s="10"/>
      <c r="D24" s="18"/>
      <c r="F24" s="48"/>
      <c r="H24" s="19"/>
      <c r="J24" s="22"/>
    </row>
    <row r="25" spans="2:10" x14ac:dyDescent="0.3">
      <c r="B25" s="10">
        <v>8</v>
      </c>
      <c r="D25" s="18">
        <f>+D23+31</f>
        <v>44960</v>
      </c>
      <c r="F25" s="75">
        <v>3.53577215228719E-2</v>
      </c>
      <c r="H25" s="19"/>
      <c r="J25" s="21"/>
    </row>
    <row r="26" spans="2:10" ht="9" customHeight="1" x14ac:dyDescent="0.3">
      <c r="B26" s="10"/>
      <c r="D26" s="18"/>
      <c r="F26" s="48"/>
      <c r="H26" s="19"/>
      <c r="J26" s="22"/>
    </row>
    <row r="27" spans="2:10" x14ac:dyDescent="0.3">
      <c r="B27" s="10">
        <v>9</v>
      </c>
      <c r="D27" s="18">
        <f>+D25+31</f>
        <v>44991</v>
      </c>
      <c r="F27" s="75">
        <v>3.5432734940364301E-2</v>
      </c>
      <c r="H27" s="19"/>
      <c r="J27" s="21"/>
    </row>
    <row r="28" spans="2:10" ht="9" customHeight="1" x14ac:dyDescent="0.3">
      <c r="B28" s="10"/>
      <c r="D28" s="18"/>
      <c r="F28" s="48"/>
      <c r="H28" s="19"/>
      <c r="J28" s="22"/>
    </row>
    <row r="29" spans="2:10" x14ac:dyDescent="0.3">
      <c r="B29" s="10">
        <v>10</v>
      </c>
      <c r="D29" s="18">
        <f>+D27+31</f>
        <v>45022</v>
      </c>
      <c r="F29" s="75">
        <v>3.53041066800866E-2</v>
      </c>
      <c r="H29" s="19"/>
      <c r="J29" s="21"/>
    </row>
    <row r="30" spans="2:10" ht="9" customHeight="1" x14ac:dyDescent="0.3">
      <c r="B30" s="10"/>
      <c r="D30" s="18"/>
      <c r="F30" s="48"/>
      <c r="H30" s="19"/>
      <c r="J30" s="22"/>
    </row>
    <row r="31" spans="2:10" x14ac:dyDescent="0.3">
      <c r="B31" s="10">
        <v>11</v>
      </c>
      <c r="D31" s="18">
        <f>+D29+31</f>
        <v>45053</v>
      </c>
      <c r="F31" s="75">
        <v>3.51261693388768E-2</v>
      </c>
      <c r="H31" s="19"/>
      <c r="J31" s="21"/>
    </row>
    <row r="32" spans="2:10" ht="9" customHeight="1" x14ac:dyDescent="0.3">
      <c r="B32" s="10"/>
      <c r="D32" s="18"/>
      <c r="F32" s="48"/>
      <c r="H32" s="19"/>
      <c r="J32" s="22"/>
    </row>
    <row r="33" spans="2:10" x14ac:dyDescent="0.3">
      <c r="B33" s="10">
        <v>12</v>
      </c>
      <c r="D33" s="18">
        <f>+D31+31</f>
        <v>45084</v>
      </c>
      <c r="F33" s="75">
        <v>3.4615664792359897E-2</v>
      </c>
      <c r="H33" s="19"/>
      <c r="J33" s="21"/>
    </row>
    <row r="34" spans="2:10" ht="9" customHeight="1" x14ac:dyDescent="0.3">
      <c r="B34" s="10"/>
      <c r="D34" s="18"/>
      <c r="F34" s="48"/>
      <c r="H34" s="19"/>
      <c r="J34" s="22"/>
    </row>
    <row r="35" spans="2:10" x14ac:dyDescent="0.3">
      <c r="B35" s="10">
        <v>13</v>
      </c>
      <c r="D35" s="18">
        <f>+D33+31</f>
        <v>45115</v>
      </c>
      <c r="F35" s="75">
        <v>3.5276709089575697E-2</v>
      </c>
      <c r="H35" s="19"/>
      <c r="J35" s="73"/>
    </row>
    <row r="36" spans="2:10" ht="9" customHeight="1" x14ac:dyDescent="0.3">
      <c r="B36" s="10"/>
      <c r="F36" s="19"/>
      <c r="H36" s="19"/>
      <c r="J36" s="13"/>
    </row>
    <row r="37" spans="2:10" ht="16.2" thickBot="1" x14ac:dyDescent="0.35">
      <c r="B37" s="10">
        <v>14</v>
      </c>
      <c r="D37" s="20" t="s">
        <v>56</v>
      </c>
      <c r="F37" s="74">
        <f>AVERAGE(F10:F36)</f>
        <v>3.5336403059024017E-2</v>
      </c>
      <c r="H37" s="23"/>
      <c r="J37" s="23"/>
    </row>
    <row r="38" spans="2:10" ht="16.2" thickTop="1" x14ac:dyDescent="0.3">
      <c r="D38" s="18"/>
    </row>
    <row r="40" spans="2:10" x14ac:dyDescent="0.3">
      <c r="B40" s="8"/>
      <c r="C40" s="8"/>
      <c r="D40" s="12"/>
      <c r="E40" s="8"/>
      <c r="F40" s="12"/>
      <c r="G40" s="8"/>
      <c r="I40" s="8"/>
    </row>
    <row r="41" spans="2:10" x14ac:dyDescent="0.3">
      <c r="B41" s="13"/>
      <c r="C41" s="13"/>
      <c r="D41" s="12"/>
      <c r="E41" s="13"/>
      <c r="F41" s="12"/>
      <c r="G41" s="13"/>
      <c r="I41" s="13"/>
    </row>
    <row r="42" spans="2:10" x14ac:dyDescent="0.3">
      <c r="B42" s="12"/>
      <c r="C42" s="12"/>
      <c r="D42" s="12"/>
      <c r="E42" s="12"/>
      <c r="F42" s="12"/>
      <c r="G42" s="12"/>
      <c r="I42" s="12"/>
    </row>
    <row r="43" spans="2:10" x14ac:dyDescent="0.3">
      <c r="B43" s="13"/>
      <c r="C43" s="13"/>
      <c r="D43"/>
      <c r="E43" s="13"/>
      <c r="F43" s="9"/>
      <c r="G43" s="13"/>
      <c r="I43" s="13"/>
    </row>
  </sheetData>
  <mergeCells count="3">
    <mergeCell ref="A1:G1"/>
    <mergeCell ref="A3:G3"/>
    <mergeCell ref="A4:G4"/>
  </mergeCells>
  <phoneticPr fontId="9" type="noConversion"/>
  <printOptions horizontalCentered="1"/>
  <pageMargins left="0.75" right="0.75" top="0.95" bottom="0.75" header="0.5" footer="0.5"/>
  <pageSetup orientation="portrait" horizontalDpi="200" verticalDpi="200" r:id="rId1"/>
  <headerFooter alignWithMargins="0">
    <oddHeader>&amp;RExhibit___(APA/SPA/ADH/MBR-3, Schedule 1, Workpaper 3)
Page 1 of 1</oddHeader>
  </headerFooter>
  <ignoredErrors>
    <ignoredError sqref="B9:G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APA-SPA-ADH-MBR-3, Sch 1, WP 1</vt:lpstr>
      <vt:lpstr>APA-SPA-ADH-MBR-3, Sch 1, WP 2</vt:lpstr>
      <vt:lpstr>APA-SPA-ADH-MBR-3, Sch 1, WP 3</vt:lpstr>
      <vt:lpstr>'APA-SPA-ADH-MBR-3, Sch 1, WP 3'!_13Mos</vt:lpstr>
      <vt:lpstr>GEORGIA_POWER_COMPANY</vt:lpstr>
      <vt:lpstr>'APA-SPA-ADH-MBR-3, Sch 1, WP 1'!Print_Area</vt:lpstr>
      <vt:lpstr>'APA-SPA-ADH-MBR-3, Sch 1, WP 2'!Print_Area</vt:lpstr>
      <vt:lpstr>'APA-SPA-ADH-MBR-3, Sch 1, WP 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2022-06-15T14:51:30Z</dcterms:created>
  <dcterms:modified xsi:type="dcterms:W3CDTF">2022-06-15T14:51:38Z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