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filterPrivacy="1" showInkAnnotation="0" codeName="ThisWorkbook" defaultThemeVersion="124226"/>
  <xr:revisionPtr revIDLastSave="0" documentId="13_ncr:1_{1371B29D-5735-4989-B618-4B9469BEC37D}" xr6:coauthVersionLast="47" xr6:coauthVersionMax="47" xr10:uidLastSave="{00000000-0000-0000-0000-000000000000}"/>
  <bookViews>
    <workbookView xWindow="-120" yWindow="-120" windowWidth="29040" windowHeight="15990" tabRatio="880" firstSheet="1" activeTab="1" xr2:uid="{00000000-000D-0000-FFFF-FFFF00000000}"/>
  </bookViews>
  <sheets>
    <sheet name="__snloffice" sheetId="93" state="veryHidden" r:id="rId1"/>
    <sheet name="JMC-2 Comprehensive Summary" sheetId="75" r:id="rId2"/>
    <sheet name="JMC-3 - Proxy Selection" sheetId="87" r:id="rId3"/>
    <sheet name="JMC-4 Constant DCF" sheetId="20" r:id="rId4"/>
    <sheet name="JMC-5.1 SP 500 MRP E&amp;E" sheetId="86" r:id="rId5"/>
    <sheet name="JMC-5.1 SP500 MRP BB" sheetId="94" r:id="rId6"/>
    <sheet name="JMC-5.1 SP 500 MRP VL" sheetId="80" r:id="rId7"/>
    <sheet name="JMC-5.2 CAPM" sheetId="77" r:id="rId8"/>
    <sheet name="JMC-6 Risk Premium" sheetId="76" r:id="rId9"/>
    <sheet name="JMC-7 Expected Earnings" sheetId="61" r:id="rId10"/>
    <sheet name="JMC-8.1 Flotation Costs" sheetId="84" r:id="rId11"/>
    <sheet name="JMC-8.2 Flotation Costs" sheetId="85" r:id="rId12"/>
    <sheet name="JMC-9 Reg Risk" sheetId="90" r:id="rId13"/>
    <sheet name="JMC-10 Capital Structure" sheetId="91" r:id="rId14"/>
  </sheets>
  <externalReferences>
    <externalReference r:id="rId15"/>
    <externalReference r:id="rId16"/>
    <externalReference r:id="rId17"/>
    <externalReference r:id="rId18"/>
    <externalReference r:id="rId19"/>
    <externalReference r:id="rId20"/>
  </externalReferences>
  <definedNames>
    <definedName name="__123Graph_A" hidden="1">[1]lt!#REF!</definedName>
    <definedName name="__123Graph_B" hidden="1">[1]lt!#REF!</definedName>
    <definedName name="__123Graph_C" hidden="1">[1]lt!#REF!</definedName>
    <definedName name="__123Graph_D" hidden="1">[1]lt!#REF!</definedName>
    <definedName name="__123Graph_E" hidden="1">[1]lt!#REF!</definedName>
    <definedName name="__123Graph_F" hidden="1">[1]lt!#REF!</definedName>
    <definedName name="__123Graph_X" hidden="1">[1]lt!#REF!</definedName>
    <definedName name="__FDS_HYPERLINK_TOGGLE_STATE__" hidden="1">"ON"</definedName>
    <definedName name="_Fill" localSheetId="4" hidden="1">#REF!</definedName>
    <definedName name="_Fill" localSheetId="6" hidden="1">#REF!</definedName>
    <definedName name="_Fill" localSheetId="5" hidden="1">#REF!</definedName>
    <definedName name="_Fill" localSheetId="9" hidden="1">#REF!</definedName>
    <definedName name="_Fill" localSheetId="11" hidden="1">#REF!</definedName>
    <definedName name="_Fill" localSheetId="12" hidden="1">#REF!</definedName>
    <definedName name="_Fill" hidden="1">#REF!</definedName>
    <definedName name="_xlnm._FilterDatabase" localSheetId="12" hidden="1">'JMC-9 Reg Risk'!$A$9:$D$81</definedName>
    <definedName name="_Key1" localSheetId="2" hidden="1">#REF!</definedName>
    <definedName name="_Key1" localSheetId="4" hidden="1">#REF!</definedName>
    <definedName name="_Key1" localSheetId="6" hidden="1">#REF!</definedName>
    <definedName name="_Key1" localSheetId="5" hidden="1">#REF!</definedName>
    <definedName name="_Key1" localSheetId="9" hidden="1">#REF!</definedName>
    <definedName name="_Key1" localSheetId="11" hidden="1">#REF!</definedName>
    <definedName name="_Key1" localSheetId="12" hidden="1">#REF!</definedName>
    <definedName name="_Key1" hidden="1">#REF!</definedName>
    <definedName name="_Key11" localSheetId="13" hidden="1">#REF!</definedName>
    <definedName name="_Key11" localSheetId="2" hidden="1">#REF!</definedName>
    <definedName name="_Key11" localSheetId="4" hidden="1">#REF!</definedName>
    <definedName name="_Key11" localSheetId="6" hidden="1">#REF!</definedName>
    <definedName name="_Key11" localSheetId="5" hidden="1">#REF!</definedName>
    <definedName name="_Key11" localSheetId="9" hidden="1">#REF!</definedName>
    <definedName name="_Key11" localSheetId="10" hidden="1">#REF!</definedName>
    <definedName name="_Key11" localSheetId="11" hidden="1">#REF!</definedName>
    <definedName name="_Key11" hidden="1">#REF!</definedName>
    <definedName name="_key2" localSheetId="13" hidden="1">#REF!</definedName>
    <definedName name="_key2" localSheetId="2" hidden="1">#REF!</definedName>
    <definedName name="_key2" localSheetId="10" hidden="1">#REF!</definedName>
    <definedName name="_key2" localSheetId="11" hidden="1">#REF!</definedName>
    <definedName name="_key2" hidden="1">#REF!</definedName>
    <definedName name="_new23" localSheetId="2" hidden="1">{#N/A,#N/A,FALSE,"SCA";#N/A,#N/A,FALSE,"NCA";#N/A,#N/A,FALSE,"SAZ";#N/A,#N/A,FALSE,"CAZ";#N/A,#N/A,FALSE,"SNV";#N/A,#N/A,FALSE,"NNV";#N/A,#N/A,FALSE,"PP";#N/A,#N/A,FALSE,"SA"}</definedName>
    <definedName name="_new23" localSheetId="4" hidden="1">{#N/A,#N/A,FALSE,"SCA";#N/A,#N/A,FALSE,"NCA";#N/A,#N/A,FALSE,"SAZ";#N/A,#N/A,FALSE,"CAZ";#N/A,#N/A,FALSE,"SNV";#N/A,#N/A,FALSE,"NNV";#N/A,#N/A,FALSE,"PP";#N/A,#N/A,FALSE,"SA"}</definedName>
    <definedName name="_new23" localSheetId="6" hidden="1">{#N/A,#N/A,FALSE,"SCA";#N/A,#N/A,FALSE,"NCA";#N/A,#N/A,FALSE,"SAZ";#N/A,#N/A,FALSE,"CAZ";#N/A,#N/A,FALSE,"SNV";#N/A,#N/A,FALSE,"NNV";#N/A,#N/A,FALSE,"PP";#N/A,#N/A,FALSE,"SA"}</definedName>
    <definedName name="_new23" localSheetId="5" hidden="1">{#N/A,#N/A,FALSE,"SCA";#N/A,#N/A,FALSE,"NCA";#N/A,#N/A,FALSE,"SAZ";#N/A,#N/A,FALSE,"CAZ";#N/A,#N/A,FALSE,"SNV";#N/A,#N/A,FALSE,"NNV";#N/A,#N/A,FALSE,"PP";#N/A,#N/A,FALSE,"SA"}</definedName>
    <definedName name="_new23" localSheetId="9" hidden="1">{#N/A,#N/A,FALSE,"SCA";#N/A,#N/A,FALSE,"NCA";#N/A,#N/A,FALSE,"SAZ";#N/A,#N/A,FALSE,"CAZ";#N/A,#N/A,FALSE,"SNV";#N/A,#N/A,FALSE,"NNV";#N/A,#N/A,FALSE,"PP";#N/A,#N/A,FALSE,"SA"}</definedName>
    <definedName name="_new23" localSheetId="12" hidden="1">{#N/A,#N/A,FALSE,"SCA";#N/A,#N/A,FALSE,"NCA";#N/A,#N/A,FALSE,"SAZ";#N/A,#N/A,FALSE,"CAZ";#N/A,#N/A,FALSE,"SNV";#N/A,#N/A,FALSE,"NNV";#N/A,#N/A,FALSE,"PP";#N/A,#N/A,FALSE,"SA"}</definedName>
    <definedName name="_new23" hidden="1">{#N/A,#N/A,FALSE,"SCA";#N/A,#N/A,FALSE,"NCA";#N/A,#N/A,FALSE,"SAZ";#N/A,#N/A,FALSE,"CAZ";#N/A,#N/A,FALSE,"SNV";#N/A,#N/A,FALSE,"NNV";#N/A,#N/A,FALSE,"PP";#N/A,#N/A,FALSE,"SA"}</definedName>
    <definedName name="_new37" localSheetId="2" hidden="1">{#N/A,#N/A,FALSE,"SCA";#N/A,#N/A,FALSE,"NCA";#N/A,#N/A,FALSE,"SAZ";#N/A,#N/A,FALSE,"CAZ";#N/A,#N/A,FALSE,"SNV";#N/A,#N/A,FALSE,"NNV";#N/A,#N/A,FALSE,"PP";#N/A,#N/A,FALSE,"SA"}</definedName>
    <definedName name="_new37" localSheetId="4" hidden="1">{#N/A,#N/A,FALSE,"SCA";#N/A,#N/A,FALSE,"NCA";#N/A,#N/A,FALSE,"SAZ";#N/A,#N/A,FALSE,"CAZ";#N/A,#N/A,FALSE,"SNV";#N/A,#N/A,FALSE,"NNV";#N/A,#N/A,FALSE,"PP";#N/A,#N/A,FALSE,"SA"}</definedName>
    <definedName name="_new37" localSheetId="6" hidden="1">{#N/A,#N/A,FALSE,"SCA";#N/A,#N/A,FALSE,"NCA";#N/A,#N/A,FALSE,"SAZ";#N/A,#N/A,FALSE,"CAZ";#N/A,#N/A,FALSE,"SNV";#N/A,#N/A,FALSE,"NNV";#N/A,#N/A,FALSE,"PP";#N/A,#N/A,FALSE,"SA"}</definedName>
    <definedName name="_new37" localSheetId="5" hidden="1">{#N/A,#N/A,FALSE,"SCA";#N/A,#N/A,FALSE,"NCA";#N/A,#N/A,FALSE,"SAZ";#N/A,#N/A,FALSE,"CAZ";#N/A,#N/A,FALSE,"SNV";#N/A,#N/A,FALSE,"NNV";#N/A,#N/A,FALSE,"PP";#N/A,#N/A,FALSE,"SA"}</definedName>
    <definedName name="_new37" localSheetId="9" hidden="1">{#N/A,#N/A,FALSE,"SCA";#N/A,#N/A,FALSE,"NCA";#N/A,#N/A,FALSE,"SAZ";#N/A,#N/A,FALSE,"CAZ";#N/A,#N/A,FALSE,"SNV";#N/A,#N/A,FALSE,"NNV";#N/A,#N/A,FALSE,"PP";#N/A,#N/A,FALSE,"SA"}</definedName>
    <definedName name="_new37" localSheetId="12" hidden="1">{#N/A,#N/A,FALSE,"SCA";#N/A,#N/A,FALSE,"NCA";#N/A,#N/A,FALSE,"SAZ";#N/A,#N/A,FALSE,"CAZ";#N/A,#N/A,FALSE,"SNV";#N/A,#N/A,FALSE,"NNV";#N/A,#N/A,FALSE,"PP";#N/A,#N/A,FALSE,"SA"}</definedName>
    <definedName name="_new37" hidden="1">{#N/A,#N/A,FALSE,"SCA";#N/A,#N/A,FALSE,"NCA";#N/A,#N/A,FALSE,"SAZ";#N/A,#N/A,FALSE,"CAZ";#N/A,#N/A,FALSE,"SNV";#N/A,#N/A,FALSE,"NNV";#N/A,#N/A,FALSE,"PP";#N/A,#N/A,FALSE,"SA"}</definedName>
    <definedName name="_new41" localSheetId="2" hidden="1">{"caz2",#N/A,FALSE,"Central Arizona 2";"saz2",#N/A,FALSE,"Southern Arizona 2";"snv2",#N/A,FALSE,"Southern Nevada 2";"nnv2",#N/A,FALSE,"Northern Nevada 2";"sca2",#N/A,FALSE,"Southern California 2";"nca2",#N/A,FALSE,"Northern California 2";"pai2",#N/A,FALSE,"Paiute 2"}</definedName>
    <definedName name="_new41" localSheetId="4" hidden="1">{"caz2",#N/A,FALSE,"Central Arizona 2";"saz2",#N/A,FALSE,"Southern Arizona 2";"snv2",#N/A,FALSE,"Southern Nevada 2";"nnv2",#N/A,FALSE,"Northern Nevada 2";"sca2",#N/A,FALSE,"Southern California 2";"nca2",#N/A,FALSE,"Northern California 2";"pai2",#N/A,FALSE,"Paiute 2"}</definedName>
    <definedName name="_new41" localSheetId="6" hidden="1">{"caz2",#N/A,FALSE,"Central Arizona 2";"saz2",#N/A,FALSE,"Southern Arizona 2";"snv2",#N/A,FALSE,"Southern Nevada 2";"nnv2",#N/A,FALSE,"Northern Nevada 2";"sca2",#N/A,FALSE,"Southern California 2";"nca2",#N/A,FALSE,"Northern California 2";"pai2",#N/A,FALSE,"Paiute 2"}</definedName>
    <definedName name="_new41" localSheetId="5" hidden="1">{"caz2",#N/A,FALSE,"Central Arizona 2";"saz2",#N/A,FALSE,"Southern Arizona 2";"snv2",#N/A,FALSE,"Southern Nevada 2";"nnv2",#N/A,FALSE,"Northern Nevada 2";"sca2",#N/A,FALSE,"Southern California 2";"nca2",#N/A,FALSE,"Northern California 2";"pai2",#N/A,FALSE,"Paiute 2"}</definedName>
    <definedName name="_new41" localSheetId="9" hidden="1">{"caz2",#N/A,FALSE,"Central Arizona 2";"saz2",#N/A,FALSE,"Southern Arizona 2";"snv2",#N/A,FALSE,"Southern Nevada 2";"nnv2",#N/A,FALSE,"Northern Nevada 2";"sca2",#N/A,FALSE,"Southern California 2";"nca2",#N/A,FALSE,"Northern California 2";"pai2",#N/A,FALSE,"Paiute 2"}</definedName>
    <definedName name="_new41" localSheetId="12" hidden="1">{"caz2",#N/A,FALSE,"Central Arizona 2";"saz2",#N/A,FALSE,"Southern Arizona 2";"snv2",#N/A,FALSE,"Southern Nevada 2";"nnv2",#N/A,FALSE,"Northern Nevada 2";"sca2",#N/A,FALSE,"Southern California 2";"nca2",#N/A,FALSE,"Northern California 2";"pai2",#N/A,FALSE,"Paiute 2"}</definedName>
    <definedName name="_new41" hidden="1">{"caz2",#N/A,FALSE,"Central Arizona 2";"saz2",#N/A,FALSE,"Southern Arizona 2";"snv2",#N/A,FALSE,"Southern Nevada 2";"nnv2",#N/A,FALSE,"Northern Nevada 2";"sca2",#N/A,FALSE,"Southern California 2";"nca2",#N/A,FALSE,"Northern California 2";"pai2",#N/A,FALSE,"Paiute 2"}</definedName>
    <definedName name="_new43" localSheetId="2" hidden="1">{#N/A,#N/A,FALSE,"SCA";#N/A,#N/A,FALSE,"NCA";#N/A,#N/A,FALSE,"SAZ";#N/A,#N/A,FALSE,"CAZ";#N/A,#N/A,FALSE,"SNV";#N/A,#N/A,FALSE,"NNV";#N/A,#N/A,FALSE,"PP";#N/A,#N/A,FALSE,"SA"}</definedName>
    <definedName name="_new43" localSheetId="4" hidden="1">{#N/A,#N/A,FALSE,"SCA";#N/A,#N/A,FALSE,"NCA";#N/A,#N/A,FALSE,"SAZ";#N/A,#N/A,FALSE,"CAZ";#N/A,#N/A,FALSE,"SNV";#N/A,#N/A,FALSE,"NNV";#N/A,#N/A,FALSE,"PP";#N/A,#N/A,FALSE,"SA"}</definedName>
    <definedName name="_new43" localSheetId="6" hidden="1">{#N/A,#N/A,FALSE,"SCA";#N/A,#N/A,FALSE,"NCA";#N/A,#N/A,FALSE,"SAZ";#N/A,#N/A,FALSE,"CAZ";#N/A,#N/A,FALSE,"SNV";#N/A,#N/A,FALSE,"NNV";#N/A,#N/A,FALSE,"PP";#N/A,#N/A,FALSE,"SA"}</definedName>
    <definedName name="_new43" localSheetId="5" hidden="1">{#N/A,#N/A,FALSE,"SCA";#N/A,#N/A,FALSE,"NCA";#N/A,#N/A,FALSE,"SAZ";#N/A,#N/A,FALSE,"CAZ";#N/A,#N/A,FALSE,"SNV";#N/A,#N/A,FALSE,"NNV";#N/A,#N/A,FALSE,"PP";#N/A,#N/A,FALSE,"SA"}</definedName>
    <definedName name="_new43" localSheetId="9" hidden="1">{#N/A,#N/A,FALSE,"SCA";#N/A,#N/A,FALSE,"NCA";#N/A,#N/A,FALSE,"SAZ";#N/A,#N/A,FALSE,"CAZ";#N/A,#N/A,FALSE,"SNV";#N/A,#N/A,FALSE,"NNV";#N/A,#N/A,FALSE,"PP";#N/A,#N/A,FALSE,"SA"}</definedName>
    <definedName name="_new43" localSheetId="12" hidden="1">{#N/A,#N/A,FALSE,"SCA";#N/A,#N/A,FALSE,"NCA";#N/A,#N/A,FALSE,"SAZ";#N/A,#N/A,FALSE,"CAZ";#N/A,#N/A,FALSE,"SNV";#N/A,#N/A,FALSE,"NNV";#N/A,#N/A,FALSE,"PP";#N/A,#N/A,FALSE,"SA"}</definedName>
    <definedName name="_new43" hidden="1">{#N/A,#N/A,FALSE,"SCA";#N/A,#N/A,FALSE,"NCA";#N/A,#N/A,FALSE,"SAZ";#N/A,#N/A,FALSE,"CAZ";#N/A,#N/A,FALSE,"SNV";#N/A,#N/A,FALSE,"NNV";#N/A,#N/A,FALSE,"PP";#N/A,#N/A,FALSE,"SA"}</definedName>
    <definedName name="_new57" localSheetId="2" hidden="1">{#N/A,#N/A,FALSE,"SCA";#N/A,#N/A,FALSE,"NCA";#N/A,#N/A,FALSE,"SAZ";#N/A,#N/A,FALSE,"CAZ";#N/A,#N/A,FALSE,"SNV";#N/A,#N/A,FALSE,"NNV";#N/A,#N/A,FALSE,"PP";#N/A,#N/A,FALSE,"SA"}</definedName>
    <definedName name="_new57" localSheetId="4" hidden="1">{#N/A,#N/A,FALSE,"SCA";#N/A,#N/A,FALSE,"NCA";#N/A,#N/A,FALSE,"SAZ";#N/A,#N/A,FALSE,"CAZ";#N/A,#N/A,FALSE,"SNV";#N/A,#N/A,FALSE,"NNV";#N/A,#N/A,FALSE,"PP";#N/A,#N/A,FALSE,"SA"}</definedName>
    <definedName name="_new57" localSheetId="6" hidden="1">{#N/A,#N/A,FALSE,"SCA";#N/A,#N/A,FALSE,"NCA";#N/A,#N/A,FALSE,"SAZ";#N/A,#N/A,FALSE,"CAZ";#N/A,#N/A,FALSE,"SNV";#N/A,#N/A,FALSE,"NNV";#N/A,#N/A,FALSE,"PP";#N/A,#N/A,FALSE,"SA"}</definedName>
    <definedName name="_new57" localSheetId="5" hidden="1">{#N/A,#N/A,FALSE,"SCA";#N/A,#N/A,FALSE,"NCA";#N/A,#N/A,FALSE,"SAZ";#N/A,#N/A,FALSE,"CAZ";#N/A,#N/A,FALSE,"SNV";#N/A,#N/A,FALSE,"NNV";#N/A,#N/A,FALSE,"PP";#N/A,#N/A,FALSE,"SA"}</definedName>
    <definedName name="_new57" localSheetId="9" hidden="1">{#N/A,#N/A,FALSE,"SCA";#N/A,#N/A,FALSE,"NCA";#N/A,#N/A,FALSE,"SAZ";#N/A,#N/A,FALSE,"CAZ";#N/A,#N/A,FALSE,"SNV";#N/A,#N/A,FALSE,"NNV";#N/A,#N/A,FALSE,"PP";#N/A,#N/A,FALSE,"SA"}</definedName>
    <definedName name="_new57" localSheetId="12" hidden="1">{#N/A,#N/A,FALSE,"SCA";#N/A,#N/A,FALSE,"NCA";#N/A,#N/A,FALSE,"SAZ";#N/A,#N/A,FALSE,"CAZ";#N/A,#N/A,FALSE,"SNV";#N/A,#N/A,FALSE,"NNV";#N/A,#N/A,FALSE,"PP";#N/A,#N/A,FALSE,"SA"}</definedName>
    <definedName name="_new57" hidden="1">{#N/A,#N/A,FALSE,"SCA";#N/A,#N/A,FALSE,"NCA";#N/A,#N/A,FALSE,"SAZ";#N/A,#N/A,FALSE,"CAZ";#N/A,#N/A,FALSE,"SNV";#N/A,#N/A,FALSE,"NNV";#N/A,#N/A,FALSE,"PP";#N/A,#N/A,FALSE,"SA"}</definedName>
    <definedName name="_new58" localSheetId="2" hidden="1">{#N/A,#N/A,FALSE,"SCA";#N/A,#N/A,FALSE,"NCA";#N/A,#N/A,FALSE,"SAZ";#N/A,#N/A,FALSE,"CAZ";#N/A,#N/A,FALSE,"SNV";#N/A,#N/A,FALSE,"NNV";#N/A,#N/A,FALSE,"PP";#N/A,#N/A,FALSE,"SA"}</definedName>
    <definedName name="_new58" localSheetId="4" hidden="1">{#N/A,#N/A,FALSE,"SCA";#N/A,#N/A,FALSE,"NCA";#N/A,#N/A,FALSE,"SAZ";#N/A,#N/A,FALSE,"CAZ";#N/A,#N/A,FALSE,"SNV";#N/A,#N/A,FALSE,"NNV";#N/A,#N/A,FALSE,"PP";#N/A,#N/A,FALSE,"SA"}</definedName>
    <definedName name="_new58" localSheetId="6" hidden="1">{#N/A,#N/A,FALSE,"SCA";#N/A,#N/A,FALSE,"NCA";#N/A,#N/A,FALSE,"SAZ";#N/A,#N/A,FALSE,"CAZ";#N/A,#N/A,FALSE,"SNV";#N/A,#N/A,FALSE,"NNV";#N/A,#N/A,FALSE,"PP";#N/A,#N/A,FALSE,"SA"}</definedName>
    <definedName name="_new58" localSheetId="5" hidden="1">{#N/A,#N/A,FALSE,"SCA";#N/A,#N/A,FALSE,"NCA";#N/A,#N/A,FALSE,"SAZ";#N/A,#N/A,FALSE,"CAZ";#N/A,#N/A,FALSE,"SNV";#N/A,#N/A,FALSE,"NNV";#N/A,#N/A,FALSE,"PP";#N/A,#N/A,FALSE,"SA"}</definedName>
    <definedName name="_new58" localSheetId="9" hidden="1">{#N/A,#N/A,FALSE,"SCA";#N/A,#N/A,FALSE,"NCA";#N/A,#N/A,FALSE,"SAZ";#N/A,#N/A,FALSE,"CAZ";#N/A,#N/A,FALSE,"SNV";#N/A,#N/A,FALSE,"NNV";#N/A,#N/A,FALSE,"PP";#N/A,#N/A,FALSE,"SA"}</definedName>
    <definedName name="_new58" localSheetId="12" hidden="1">{#N/A,#N/A,FALSE,"SCA";#N/A,#N/A,FALSE,"NCA";#N/A,#N/A,FALSE,"SAZ";#N/A,#N/A,FALSE,"CAZ";#N/A,#N/A,FALSE,"SNV";#N/A,#N/A,FALSE,"NNV";#N/A,#N/A,FALSE,"PP";#N/A,#N/A,FALSE,"SA"}</definedName>
    <definedName name="_new58" hidden="1">{#N/A,#N/A,FALSE,"SCA";#N/A,#N/A,FALSE,"NCA";#N/A,#N/A,FALSE,"SAZ";#N/A,#N/A,FALSE,"CAZ";#N/A,#N/A,FALSE,"SNV";#N/A,#N/A,FALSE,"NNV";#N/A,#N/A,FALSE,"PP";#N/A,#N/A,FALSE,"SA"}</definedName>
    <definedName name="_new61" localSheetId="2"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_new61" localSheetId="4"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_new61" localSheetId="6"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_new61" localSheetId="5"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_new61" localSheetId="9"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_new61" localSheetId="12"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_new61"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_new71" localSheetId="2" hidden="1">{#N/A,#N/A,FALSE,"SCA";#N/A,#N/A,FALSE,"NCA";#N/A,#N/A,FALSE,"SAZ";#N/A,#N/A,FALSE,"CAZ";#N/A,#N/A,FALSE,"SNV";#N/A,#N/A,FALSE,"NNV";#N/A,#N/A,FALSE,"PP";#N/A,#N/A,FALSE,"SA"}</definedName>
    <definedName name="_new71" localSheetId="4" hidden="1">{#N/A,#N/A,FALSE,"SCA";#N/A,#N/A,FALSE,"NCA";#N/A,#N/A,FALSE,"SAZ";#N/A,#N/A,FALSE,"CAZ";#N/A,#N/A,FALSE,"SNV";#N/A,#N/A,FALSE,"NNV";#N/A,#N/A,FALSE,"PP";#N/A,#N/A,FALSE,"SA"}</definedName>
    <definedName name="_new71" localSheetId="6" hidden="1">{#N/A,#N/A,FALSE,"SCA";#N/A,#N/A,FALSE,"NCA";#N/A,#N/A,FALSE,"SAZ";#N/A,#N/A,FALSE,"CAZ";#N/A,#N/A,FALSE,"SNV";#N/A,#N/A,FALSE,"NNV";#N/A,#N/A,FALSE,"PP";#N/A,#N/A,FALSE,"SA"}</definedName>
    <definedName name="_new71" localSheetId="5" hidden="1">{#N/A,#N/A,FALSE,"SCA";#N/A,#N/A,FALSE,"NCA";#N/A,#N/A,FALSE,"SAZ";#N/A,#N/A,FALSE,"CAZ";#N/A,#N/A,FALSE,"SNV";#N/A,#N/A,FALSE,"NNV";#N/A,#N/A,FALSE,"PP";#N/A,#N/A,FALSE,"SA"}</definedName>
    <definedName name="_new71" localSheetId="9" hidden="1">{#N/A,#N/A,FALSE,"SCA";#N/A,#N/A,FALSE,"NCA";#N/A,#N/A,FALSE,"SAZ";#N/A,#N/A,FALSE,"CAZ";#N/A,#N/A,FALSE,"SNV";#N/A,#N/A,FALSE,"NNV";#N/A,#N/A,FALSE,"PP";#N/A,#N/A,FALSE,"SA"}</definedName>
    <definedName name="_new71" localSheetId="12" hidden="1">{#N/A,#N/A,FALSE,"SCA";#N/A,#N/A,FALSE,"NCA";#N/A,#N/A,FALSE,"SAZ";#N/A,#N/A,FALSE,"CAZ";#N/A,#N/A,FALSE,"SNV";#N/A,#N/A,FALSE,"NNV";#N/A,#N/A,FALSE,"PP";#N/A,#N/A,FALSE,"SA"}</definedName>
    <definedName name="_new71" hidden="1">{#N/A,#N/A,FALSE,"SCA";#N/A,#N/A,FALSE,"NCA";#N/A,#N/A,FALSE,"SAZ";#N/A,#N/A,FALSE,"CAZ";#N/A,#N/A,FALSE,"SNV";#N/A,#N/A,FALSE,"NNV";#N/A,#N/A,FALSE,"PP";#N/A,#N/A,FALSE,"SA"}</definedName>
    <definedName name="_new72" localSheetId="2" hidden="1">{#N/A,#N/A,FALSE,"SCA";#N/A,#N/A,FALSE,"NCA";#N/A,#N/A,FALSE,"SAZ";#N/A,#N/A,FALSE,"CAZ";#N/A,#N/A,FALSE,"SNV";#N/A,#N/A,FALSE,"NNV";#N/A,#N/A,FALSE,"PP";#N/A,#N/A,FALSE,"SA"}</definedName>
    <definedName name="_new72" localSheetId="4" hidden="1">{#N/A,#N/A,FALSE,"SCA";#N/A,#N/A,FALSE,"NCA";#N/A,#N/A,FALSE,"SAZ";#N/A,#N/A,FALSE,"CAZ";#N/A,#N/A,FALSE,"SNV";#N/A,#N/A,FALSE,"NNV";#N/A,#N/A,FALSE,"PP";#N/A,#N/A,FALSE,"SA"}</definedName>
    <definedName name="_new72" localSheetId="6" hidden="1">{#N/A,#N/A,FALSE,"SCA";#N/A,#N/A,FALSE,"NCA";#N/A,#N/A,FALSE,"SAZ";#N/A,#N/A,FALSE,"CAZ";#N/A,#N/A,FALSE,"SNV";#N/A,#N/A,FALSE,"NNV";#N/A,#N/A,FALSE,"PP";#N/A,#N/A,FALSE,"SA"}</definedName>
    <definedName name="_new72" localSheetId="5" hidden="1">{#N/A,#N/A,FALSE,"SCA";#N/A,#N/A,FALSE,"NCA";#N/A,#N/A,FALSE,"SAZ";#N/A,#N/A,FALSE,"CAZ";#N/A,#N/A,FALSE,"SNV";#N/A,#N/A,FALSE,"NNV";#N/A,#N/A,FALSE,"PP";#N/A,#N/A,FALSE,"SA"}</definedName>
    <definedName name="_new72" localSheetId="9" hidden="1">{#N/A,#N/A,FALSE,"SCA";#N/A,#N/A,FALSE,"NCA";#N/A,#N/A,FALSE,"SAZ";#N/A,#N/A,FALSE,"CAZ";#N/A,#N/A,FALSE,"SNV";#N/A,#N/A,FALSE,"NNV";#N/A,#N/A,FALSE,"PP";#N/A,#N/A,FALSE,"SA"}</definedName>
    <definedName name="_new72" localSheetId="12" hidden="1">{#N/A,#N/A,FALSE,"SCA";#N/A,#N/A,FALSE,"NCA";#N/A,#N/A,FALSE,"SAZ";#N/A,#N/A,FALSE,"CAZ";#N/A,#N/A,FALSE,"SNV";#N/A,#N/A,FALSE,"NNV";#N/A,#N/A,FALSE,"PP";#N/A,#N/A,FALSE,"SA"}</definedName>
    <definedName name="_new72" hidden="1">{#N/A,#N/A,FALSE,"SCA";#N/A,#N/A,FALSE,"NCA";#N/A,#N/A,FALSE,"SAZ";#N/A,#N/A,FALSE,"CAZ";#N/A,#N/A,FALSE,"SNV";#N/A,#N/A,FALSE,"NNV";#N/A,#N/A,FALSE,"PP";#N/A,#N/A,FALSE,"SA"}</definedName>
    <definedName name="_new73" localSheetId="2" hidden="1">{#N/A,#N/A,FALSE,"Page 1";#N/A,#N/A,FALSE,"Page 2";#N/A,#N/A,FALSE,"Page 3";#N/A,#N/A,FALSE,"Page 4";#N/A,#N/A,FALSE,"Page 5";#N/A,#N/A,FALSE,"Page 6";#N/A,#N/A,FALSE,"Page 7";#N/A,#N/A,FALSE,"Page 8";#N/A,#N/A,FALSE,"Page 9";#N/A,#N/A,FALSE,"PG8WP";#N/A,#N/A,FALSE,"PG9WP"}</definedName>
    <definedName name="_new73" localSheetId="4" hidden="1">{#N/A,#N/A,FALSE,"Page 1";#N/A,#N/A,FALSE,"Page 2";#N/A,#N/A,FALSE,"Page 3";#N/A,#N/A,FALSE,"Page 4";#N/A,#N/A,FALSE,"Page 5";#N/A,#N/A,FALSE,"Page 6";#N/A,#N/A,FALSE,"Page 7";#N/A,#N/A,FALSE,"Page 8";#N/A,#N/A,FALSE,"Page 9";#N/A,#N/A,FALSE,"PG8WP";#N/A,#N/A,FALSE,"PG9WP"}</definedName>
    <definedName name="_new73" localSheetId="6" hidden="1">{#N/A,#N/A,FALSE,"Page 1";#N/A,#N/A,FALSE,"Page 2";#N/A,#N/A,FALSE,"Page 3";#N/A,#N/A,FALSE,"Page 4";#N/A,#N/A,FALSE,"Page 5";#N/A,#N/A,FALSE,"Page 6";#N/A,#N/A,FALSE,"Page 7";#N/A,#N/A,FALSE,"Page 8";#N/A,#N/A,FALSE,"Page 9";#N/A,#N/A,FALSE,"PG8WP";#N/A,#N/A,FALSE,"PG9WP"}</definedName>
    <definedName name="_new73" localSheetId="5" hidden="1">{#N/A,#N/A,FALSE,"Page 1";#N/A,#N/A,FALSE,"Page 2";#N/A,#N/A,FALSE,"Page 3";#N/A,#N/A,FALSE,"Page 4";#N/A,#N/A,FALSE,"Page 5";#N/A,#N/A,FALSE,"Page 6";#N/A,#N/A,FALSE,"Page 7";#N/A,#N/A,FALSE,"Page 8";#N/A,#N/A,FALSE,"Page 9";#N/A,#N/A,FALSE,"PG8WP";#N/A,#N/A,FALSE,"PG9WP"}</definedName>
    <definedName name="_new73" localSheetId="9" hidden="1">{#N/A,#N/A,FALSE,"Page 1";#N/A,#N/A,FALSE,"Page 2";#N/A,#N/A,FALSE,"Page 3";#N/A,#N/A,FALSE,"Page 4";#N/A,#N/A,FALSE,"Page 5";#N/A,#N/A,FALSE,"Page 6";#N/A,#N/A,FALSE,"Page 7";#N/A,#N/A,FALSE,"Page 8";#N/A,#N/A,FALSE,"Page 9";#N/A,#N/A,FALSE,"PG8WP";#N/A,#N/A,FALSE,"PG9WP"}</definedName>
    <definedName name="_new73" localSheetId="12" hidden="1">{#N/A,#N/A,FALSE,"Page 1";#N/A,#N/A,FALSE,"Page 2";#N/A,#N/A,FALSE,"Page 3";#N/A,#N/A,FALSE,"Page 4";#N/A,#N/A,FALSE,"Page 5";#N/A,#N/A,FALSE,"Page 6";#N/A,#N/A,FALSE,"Page 7";#N/A,#N/A,FALSE,"Page 8";#N/A,#N/A,FALSE,"Page 9";#N/A,#N/A,FALSE,"PG8WP";#N/A,#N/A,FALSE,"PG9WP"}</definedName>
    <definedName name="_new73" hidden="1">{#N/A,#N/A,FALSE,"Page 1";#N/A,#N/A,FALSE,"Page 2";#N/A,#N/A,FALSE,"Page 3";#N/A,#N/A,FALSE,"Page 4";#N/A,#N/A,FALSE,"Page 5";#N/A,#N/A,FALSE,"Page 6";#N/A,#N/A,FALSE,"Page 7";#N/A,#N/A,FALSE,"Page 8";#N/A,#N/A,FALSE,"Page 9";#N/A,#N/A,FALSE,"PG8WP";#N/A,#N/A,FALSE,"PG9WP"}</definedName>
    <definedName name="_new74" localSheetId="2"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_new74" localSheetId="4"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_new74" localSheetId="6"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_new74" localSheetId="5"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_new74" localSheetId="9"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_new74" localSheetId="12"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_new74"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_new75" localSheetId="2" hidden="1">{"caz2",#N/A,FALSE,"Central Arizona 2";"saz2",#N/A,FALSE,"Southern Arizona 2";"snv2",#N/A,FALSE,"Southern Nevada 2";"nnv2",#N/A,FALSE,"Northern Nevada 2";"sca2",#N/A,FALSE,"Southern California 2";"nca2",#N/A,FALSE,"Northern California 2";"pai2",#N/A,FALSE,"Paiute 2"}</definedName>
    <definedName name="_new75" localSheetId="4" hidden="1">{"caz2",#N/A,FALSE,"Central Arizona 2";"saz2",#N/A,FALSE,"Southern Arizona 2";"snv2",#N/A,FALSE,"Southern Nevada 2";"nnv2",#N/A,FALSE,"Northern Nevada 2";"sca2",#N/A,FALSE,"Southern California 2";"nca2",#N/A,FALSE,"Northern California 2";"pai2",#N/A,FALSE,"Paiute 2"}</definedName>
    <definedName name="_new75" localSheetId="6" hidden="1">{"caz2",#N/A,FALSE,"Central Arizona 2";"saz2",#N/A,FALSE,"Southern Arizona 2";"snv2",#N/A,FALSE,"Southern Nevada 2";"nnv2",#N/A,FALSE,"Northern Nevada 2";"sca2",#N/A,FALSE,"Southern California 2";"nca2",#N/A,FALSE,"Northern California 2";"pai2",#N/A,FALSE,"Paiute 2"}</definedName>
    <definedName name="_new75" localSheetId="5" hidden="1">{"caz2",#N/A,FALSE,"Central Arizona 2";"saz2",#N/A,FALSE,"Southern Arizona 2";"snv2",#N/A,FALSE,"Southern Nevada 2";"nnv2",#N/A,FALSE,"Northern Nevada 2";"sca2",#N/A,FALSE,"Southern California 2";"nca2",#N/A,FALSE,"Northern California 2";"pai2",#N/A,FALSE,"Paiute 2"}</definedName>
    <definedName name="_new75" localSheetId="9" hidden="1">{"caz2",#N/A,FALSE,"Central Arizona 2";"saz2",#N/A,FALSE,"Southern Arizona 2";"snv2",#N/A,FALSE,"Southern Nevada 2";"nnv2",#N/A,FALSE,"Northern Nevada 2";"sca2",#N/A,FALSE,"Southern California 2";"nca2",#N/A,FALSE,"Northern California 2";"pai2",#N/A,FALSE,"Paiute 2"}</definedName>
    <definedName name="_new75" localSheetId="12" hidden="1">{"caz2",#N/A,FALSE,"Central Arizona 2";"saz2",#N/A,FALSE,"Southern Arizona 2";"snv2",#N/A,FALSE,"Southern Nevada 2";"nnv2",#N/A,FALSE,"Northern Nevada 2";"sca2",#N/A,FALSE,"Southern California 2";"nca2",#N/A,FALSE,"Northern California 2";"pai2",#N/A,FALSE,"Paiute 2"}</definedName>
    <definedName name="_new75" hidden="1">{"caz2",#N/A,FALSE,"Central Arizona 2";"saz2",#N/A,FALSE,"Southern Arizona 2";"snv2",#N/A,FALSE,"Southern Nevada 2";"nnv2",#N/A,FALSE,"Northern Nevada 2";"sca2",#N/A,FALSE,"Southern California 2";"nca2",#N/A,FALSE,"Northern California 2";"pai2",#N/A,FALSE,"Paiute 2"}</definedName>
    <definedName name="_Order1" hidden="1">255</definedName>
    <definedName name="_Order2" hidden="1">255</definedName>
    <definedName name="_Regression_Int" hidden="1">1</definedName>
    <definedName name="_Regression_Out" localSheetId="4" hidden="1">#REF!</definedName>
    <definedName name="_Regression_Out" localSheetId="6" hidden="1">#REF!</definedName>
    <definedName name="_Regression_Out" localSheetId="5" hidden="1">#REF!</definedName>
    <definedName name="_Regression_Out" localSheetId="9" hidden="1">#REF!</definedName>
    <definedName name="_Regression_Out" localSheetId="11" hidden="1">#REF!</definedName>
    <definedName name="_Regression_Out" localSheetId="12" hidden="1">#REF!</definedName>
    <definedName name="_Regression_Out" hidden="1">#REF!</definedName>
    <definedName name="_Regression_X" localSheetId="13" hidden="1">#REF!</definedName>
    <definedName name="_Regression_X" localSheetId="2" hidden="1">#REF!</definedName>
    <definedName name="_Regression_X" localSheetId="4" hidden="1">#REF!</definedName>
    <definedName name="_Regression_X" localSheetId="6" hidden="1">#REF!</definedName>
    <definedName name="_Regression_X" localSheetId="5" hidden="1">#REF!</definedName>
    <definedName name="_Regression_X" localSheetId="9" hidden="1">#REF!</definedName>
    <definedName name="_Regression_X" localSheetId="10" hidden="1">#REF!</definedName>
    <definedName name="_Regression_X" localSheetId="11" hidden="1">#REF!</definedName>
    <definedName name="_Regression_X" hidden="1">#REF!</definedName>
    <definedName name="_Regression_Y" localSheetId="13" hidden="1">#REF!</definedName>
    <definedName name="_Regression_Y" localSheetId="2" hidden="1">#REF!</definedName>
    <definedName name="_Regression_Y" localSheetId="4" hidden="1">#REF!</definedName>
    <definedName name="_Regression_Y" localSheetId="6" hidden="1">#REF!</definedName>
    <definedName name="_Regression_Y" localSheetId="5" hidden="1">#REF!</definedName>
    <definedName name="_Regression_Y" localSheetId="9" hidden="1">#REF!</definedName>
    <definedName name="_Regression_Y" localSheetId="10" hidden="1">#REF!</definedName>
    <definedName name="_Regression_Y" localSheetId="11" hidden="1">#REF!</definedName>
    <definedName name="_Regression_Y" hidden="1">#REF!</definedName>
    <definedName name="_Sort" localSheetId="13" hidden="1">#REF!</definedName>
    <definedName name="_Sort" localSheetId="2" hidden="1">#REF!</definedName>
    <definedName name="_Sort" localSheetId="10" hidden="1">#REF!</definedName>
    <definedName name="_Sort" localSheetId="11" hidden="1">#REF!</definedName>
    <definedName name="_Sort" hidden="1">#REF!</definedName>
    <definedName name="_Table2_Out" localSheetId="13" hidden="1">#REF!</definedName>
    <definedName name="_Table2_Out" localSheetId="2" hidden="1">#REF!</definedName>
    <definedName name="_Table2_Out" localSheetId="9" hidden="1">#REF!</definedName>
    <definedName name="_Table2_Out" localSheetId="10" hidden="1">#REF!</definedName>
    <definedName name="_Table2_Out" localSheetId="11" hidden="1">#REF!</definedName>
    <definedName name="_Table2_Out" hidden="1">#REF!</definedName>
    <definedName name="AAA_DOCTOPS" hidden="1">"AAA_SET"</definedName>
    <definedName name="AAA_duser" hidden="1">"OFF"</definedName>
    <definedName name="AAB_Addin5" hidden="1">"AAB_Description for addin 5,Description for addin 5,Description for addin 5,Description for addin 5,Description for addin 5,Description for addin 5"</definedName>
    <definedName name="ACwvu.DATABASE." localSheetId="13" hidden="1">[2]DATABASE!#REF!</definedName>
    <definedName name="ACwvu.DATABASE." localSheetId="2" hidden="1">[2]DATABASE!#REF!</definedName>
    <definedName name="ACwvu.DATABASE." localSheetId="10" hidden="1">[2]DATABASE!#REF!</definedName>
    <definedName name="ACwvu.DATABASE." localSheetId="11" hidden="1">[2]DATABASE!#REF!</definedName>
    <definedName name="ACwvu.DATABASE." hidden="1">[2]DATABASE!#REF!</definedName>
    <definedName name="ACwvu.OP." localSheetId="13" hidden="1">#REF!</definedName>
    <definedName name="ACwvu.OP." localSheetId="2" hidden="1">#REF!</definedName>
    <definedName name="ACwvu.OP." localSheetId="10" hidden="1">#REF!</definedName>
    <definedName name="ACwvu.OP." localSheetId="11" hidden="1">#REF!</definedName>
    <definedName name="ACwvu.OP." hidden="1">#REF!</definedName>
    <definedName name="afd" localSheetId="9"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fd" localSheetId="12"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fd"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anscount" hidden="1">3</definedName>
    <definedName name="AS2DocOpenMode" hidden="1">"AS2DocumentEdit"</definedName>
    <definedName name="BLPH2" localSheetId="4" hidden="1">'[3]Commercial Paper'!#REF!</definedName>
    <definedName name="BLPH2" localSheetId="6" hidden="1">'[3]Commercial Paper'!#REF!</definedName>
    <definedName name="BLPH2" localSheetId="5" hidden="1">'[3]Commercial Paper'!#REF!</definedName>
    <definedName name="BLPH2" localSheetId="9" hidden="1">'[4]Commercial Paper'!#REF!</definedName>
    <definedName name="BLPH2" localSheetId="11" hidden="1">'[3]Commercial Paper'!#REF!</definedName>
    <definedName name="BLPH2" localSheetId="12" hidden="1">'[4]Commercial Paper'!#REF!</definedName>
    <definedName name="BLPH2" hidden="1">'[5]Commercial Paper'!#REF!</definedName>
    <definedName name="BLPH3" localSheetId="4" hidden="1">'[3]Commercial Paper'!#REF!</definedName>
    <definedName name="BLPH3" localSheetId="6" hidden="1">'[3]Commercial Paper'!#REF!</definedName>
    <definedName name="BLPH3" localSheetId="5" hidden="1">'[3]Commercial Paper'!#REF!</definedName>
    <definedName name="BLPH3" localSheetId="9" hidden="1">'[4]Commercial Paper'!#REF!</definedName>
    <definedName name="BLPH3" localSheetId="11" hidden="1">'[3]Commercial Paper'!#REF!</definedName>
    <definedName name="BLPH3" localSheetId="12" hidden="1">'[4]Commercial Paper'!#REF!</definedName>
    <definedName name="BLPH3" hidden="1">'[5]Commercial Paper'!#REF!</definedName>
    <definedName name="BLPH4" localSheetId="4" hidden="1">'[3]Commercial Paper'!#REF!</definedName>
    <definedName name="BLPH4" localSheetId="6" hidden="1">'[3]Commercial Paper'!#REF!</definedName>
    <definedName name="BLPH4" localSheetId="5" hidden="1">'[3]Commercial Paper'!#REF!</definedName>
    <definedName name="BLPH4" localSheetId="9" hidden="1">'[4]Commercial Paper'!#REF!</definedName>
    <definedName name="BLPH4" localSheetId="11" hidden="1">'[3]Commercial Paper'!#REF!</definedName>
    <definedName name="BLPH4" localSheetId="12" hidden="1">'[4]Commercial Paper'!#REF!</definedName>
    <definedName name="BLPH4" hidden="1">'[5]Commercial Paper'!#REF!</definedName>
    <definedName name="BLPH5" localSheetId="4" hidden="1">'[3]Commercial Paper'!#REF!</definedName>
    <definedName name="BLPH5" localSheetId="6" hidden="1">'[3]Commercial Paper'!#REF!</definedName>
    <definedName name="BLPH5" localSheetId="5" hidden="1">'[3]Commercial Paper'!#REF!</definedName>
    <definedName name="BLPH5" localSheetId="9" hidden="1">'[4]Commercial Paper'!#REF!</definedName>
    <definedName name="BLPH5" localSheetId="11" hidden="1">'[3]Commercial Paper'!#REF!</definedName>
    <definedName name="BLPH5" localSheetId="12" hidden="1">'[4]Commercial Paper'!#REF!</definedName>
    <definedName name="BLPH5" hidden="1">'[5]Commercial Paper'!#REF!</definedName>
    <definedName name="BLPH6" localSheetId="4" hidden="1">'[3]Commercial Paper'!#REF!</definedName>
    <definedName name="BLPH6" localSheetId="6" hidden="1">'[3]Commercial Paper'!#REF!</definedName>
    <definedName name="BLPH6" localSheetId="5" hidden="1">'[3]Commercial Paper'!#REF!</definedName>
    <definedName name="BLPH6" localSheetId="9" hidden="1">'[4]Commercial Paper'!#REF!</definedName>
    <definedName name="BLPH6" localSheetId="11" hidden="1">'[3]Commercial Paper'!#REF!</definedName>
    <definedName name="BLPH6" localSheetId="12" hidden="1">'[4]Commercial Paper'!#REF!</definedName>
    <definedName name="BLPH6" hidden="1">'[5]Commercial Paper'!#REF!</definedName>
    <definedName name="c.LTMYear" localSheetId="9" hidden="1">#REF!</definedName>
    <definedName name="c.LTMYear" localSheetId="12" hidden="1">#REF!</definedName>
    <definedName name="c.LTMYear" hidden="1">#REF!</definedName>
    <definedName name="CIQWBGuid" hidden="1">"Peoples Gas ROE - 12-20-2019.xlsx"</definedName>
    <definedName name="COGE" hidden="1">{"VUE95",#N/A,TRUE,"D";"VUE96",#N/A,TRUE,"E";"VUE97",#N/A,TRUE,"F";"VUE98",#N/A,TRUE,"G"}</definedName>
    <definedName name="Common" localSheetId="2" hidden="1">{#N/A,#N/A,FALSE,"SCA";#N/A,#N/A,FALSE,"NCA";#N/A,#N/A,FALSE,"SAZ";#N/A,#N/A,FALSE,"CAZ";#N/A,#N/A,FALSE,"SNV";#N/A,#N/A,FALSE,"NNV";#N/A,#N/A,FALSE,"PP";#N/A,#N/A,FALSE,"SA"}</definedName>
    <definedName name="Common" localSheetId="4" hidden="1">{#N/A,#N/A,FALSE,"SCA";#N/A,#N/A,FALSE,"NCA";#N/A,#N/A,FALSE,"SAZ";#N/A,#N/A,FALSE,"CAZ";#N/A,#N/A,FALSE,"SNV";#N/A,#N/A,FALSE,"NNV";#N/A,#N/A,FALSE,"PP";#N/A,#N/A,FALSE,"SA"}</definedName>
    <definedName name="Common" localSheetId="6" hidden="1">{#N/A,#N/A,FALSE,"SCA";#N/A,#N/A,FALSE,"NCA";#N/A,#N/A,FALSE,"SAZ";#N/A,#N/A,FALSE,"CAZ";#N/A,#N/A,FALSE,"SNV";#N/A,#N/A,FALSE,"NNV";#N/A,#N/A,FALSE,"PP";#N/A,#N/A,FALSE,"SA"}</definedName>
    <definedName name="Common" localSheetId="5" hidden="1">{#N/A,#N/A,FALSE,"SCA";#N/A,#N/A,FALSE,"NCA";#N/A,#N/A,FALSE,"SAZ";#N/A,#N/A,FALSE,"CAZ";#N/A,#N/A,FALSE,"SNV";#N/A,#N/A,FALSE,"NNV";#N/A,#N/A,FALSE,"PP";#N/A,#N/A,FALSE,"SA"}</definedName>
    <definedName name="Common" localSheetId="9" hidden="1">{#N/A,#N/A,FALSE,"SCA";#N/A,#N/A,FALSE,"NCA";#N/A,#N/A,FALSE,"SAZ";#N/A,#N/A,FALSE,"CAZ";#N/A,#N/A,FALSE,"SNV";#N/A,#N/A,FALSE,"NNV";#N/A,#N/A,FALSE,"PP";#N/A,#N/A,FALSE,"SA"}</definedName>
    <definedName name="Common" localSheetId="12" hidden="1">{#N/A,#N/A,FALSE,"SCA";#N/A,#N/A,FALSE,"NCA";#N/A,#N/A,FALSE,"SAZ";#N/A,#N/A,FALSE,"CAZ";#N/A,#N/A,FALSE,"SNV";#N/A,#N/A,FALSE,"NNV";#N/A,#N/A,FALSE,"PP";#N/A,#N/A,FALSE,"SA"}</definedName>
    <definedName name="Common" hidden="1">{#N/A,#N/A,FALSE,"SCA";#N/A,#N/A,FALSE,"NCA";#N/A,#N/A,FALSE,"SAZ";#N/A,#N/A,FALSE,"CAZ";#N/A,#N/A,FALSE,"SNV";#N/A,#N/A,FALSE,"NNV";#N/A,#N/A,FALSE,"PP";#N/A,#N/A,FALSE,"SA"}</definedName>
    <definedName name="cover" localSheetId="4" hidden="1">#REF!</definedName>
    <definedName name="cover" localSheetId="6" hidden="1">#REF!</definedName>
    <definedName name="cover" localSheetId="5" hidden="1">#REF!</definedName>
    <definedName name="cover" localSheetId="9" hidden="1">#REF!</definedName>
    <definedName name="cover" localSheetId="11" hidden="1">#REF!</definedName>
    <definedName name="cover" localSheetId="12" hidden="1">#REF!</definedName>
    <definedName name="cover" hidden="1">#REF!</definedName>
    <definedName name="d" localSheetId="13" hidden="1">#REF!</definedName>
    <definedName name="d" localSheetId="2" hidden="1">#REF!</definedName>
    <definedName name="d" localSheetId="4" hidden="1">#REF!</definedName>
    <definedName name="d" localSheetId="6" hidden="1">#REF!</definedName>
    <definedName name="d" localSheetId="5" hidden="1">#REF!</definedName>
    <definedName name="d" localSheetId="9" hidden="1">#REF!</definedName>
    <definedName name="d" localSheetId="10" hidden="1">#REF!</definedName>
    <definedName name="d" localSheetId="11" hidden="1">#REF!</definedName>
    <definedName name="d" hidden="1">#REF!</definedName>
    <definedName name="ddd" hidden="1">{"VUE95",#N/A,TRUE,"D";"VUE96",#N/A,TRUE,"E";"VUE97",#N/A,TRUE,"F";"VUE98",#N/A,TRUE,"G"}</definedName>
    <definedName name="er" localSheetId="12" hidden="1">{TRUE,TRUE,-1.25,-15.5,484.5,279.75,FALSE,FALSE,TRUE,TRUE,0,3,#N/A,1,#N/A,6.54545454545454,15.55,1,FALSE,FALSE,3,TRUE,1,FALSE,100,"Swvu.WP1.","ACwvu.WP1.",1,FALSE,FALSE,0.25,0.25,0.25,0.25,1,"","&amp;L&amp;D &amp;T NBW&amp;C&amp;P&amp;R&amp;F",FALSE,FALSE,FALSE,FALSE,1,100,#N/A,#N/A,FALSE,FALSE,#N/A,#N/A,FALSE,FALSE}</definedName>
    <definedName name="er" hidden="1">{TRUE,TRUE,-1.25,-15.5,484.5,279.75,FALSE,FALSE,TRUE,TRUE,0,3,#N/A,1,#N/A,6.54545454545454,15.55,1,FALSE,FALSE,3,TRUE,1,FALSE,100,"Swvu.WP1.","ACwvu.WP1.",1,FALSE,FALSE,0.25,0.25,0.25,0.25,1,"","&amp;L&amp;D &amp;T NBW&amp;C&amp;P&amp;R&amp;F",FALSE,FALSE,FALSE,FALSE,1,100,#N/A,#N/A,FALSE,FALSE,#N/A,#N/A,FALSE,FALSE}</definedName>
    <definedName name="ev.Calculation" hidden="1">-4105</definedName>
    <definedName name="ev.Initialized" hidden="1">FALSE</definedName>
    <definedName name="EV__LASTREFTIME__" hidden="1">39198.5712152778</definedName>
    <definedName name="f" localSheetId="4" hidden="1">#REF!</definedName>
    <definedName name="f" localSheetId="6" hidden="1">#REF!</definedName>
    <definedName name="f" localSheetId="5" hidden="1">#REF!</definedName>
    <definedName name="f" localSheetId="9" hidden="1">#REF!</definedName>
    <definedName name="f" localSheetId="11" hidden="1">#REF!</definedName>
    <definedName name="f" localSheetId="12" hidden="1">#REF!</definedName>
    <definedName name="f" hidden="1">#REF!</definedName>
    <definedName name="Faib" hidden="1">{"VUE95",#N/A,TRUE,"D";"VUE96",#N/A,TRUE,"E";"VUE97",#N/A,TRUE,"F";"VUE98",#N/A,TRUE,"G"}</definedName>
    <definedName name="Faible" hidden="1">{"VUE95",#N/A,TRUE,"D";"VUE96",#N/A,TRUE,"E";"VUE97",#N/A,TRUE,"F";"VUE98",#N/A,TRUE,"G"}</definedName>
    <definedName name="fdv" localSheetId="9" hidden="1">{"quarterly",#N/A,FALSE,"Income Statement";#N/A,#N/A,FALSE,"print segment";#N/A,#N/A,FALSE,"Balance Sheet";#N/A,#N/A,FALSE,"Annl Inc";#N/A,#N/A,FALSE,"Cash Flow"}</definedName>
    <definedName name="fdv" localSheetId="12" hidden="1">{"quarterly",#N/A,FALSE,"Income Statement";#N/A,#N/A,FALSE,"print segment";#N/A,#N/A,FALSE,"Balance Sheet";#N/A,#N/A,FALSE,"Annl Inc";#N/A,#N/A,FALSE,"Cash Flow"}</definedName>
    <definedName name="fdv" hidden="1">{"quarterly",#N/A,FALSE,"Income Statement";#N/A,#N/A,FALSE,"print segment";#N/A,#N/A,FALSE,"Balance Sheet";#N/A,#N/A,FALSE,"Annl Inc";#N/A,#N/A,FALSE,"Cash Flow"}</definedName>
    <definedName name="ff" localSheetId="12" hidden="1">#REF!</definedName>
    <definedName name="ff" hidden="1">#REF!</definedName>
    <definedName name="fffff" localSheetId="12" hidden="1">#REF!</definedName>
    <definedName name="fffff" hidden="1">#REF!</definedName>
    <definedName name="fffffffffffffffffffff" localSheetId="12" hidden="1">#REF!</definedName>
    <definedName name="fffffffffffffffffffff" hidden="1">#REF!</definedName>
    <definedName name="FuelCycle" localSheetId="9" hidden="1">{#N/A,#N/A,FALSE,"AltFuel"}</definedName>
    <definedName name="FuelCycle" localSheetId="12" hidden="1">{#N/A,#N/A,FALSE,"AltFuel"}</definedName>
    <definedName name="FuelCycle" hidden="1">{#N/A,#N/A,FALSE,"AltFuel"}</definedName>
    <definedName name="hn._I006" localSheetId="9" hidden="1">#REF!</definedName>
    <definedName name="hn._I006" localSheetId="12" hidden="1">#REF!</definedName>
    <definedName name="hn._I006" hidden="1">#REF!</definedName>
    <definedName name="hn._I018" localSheetId="13" hidden="1">#REF!</definedName>
    <definedName name="hn._I018" localSheetId="2" hidden="1">#REF!</definedName>
    <definedName name="hn._I018" localSheetId="9" hidden="1">#REF!</definedName>
    <definedName name="hn._I018" localSheetId="10" hidden="1">#REF!</definedName>
    <definedName name="hn._I018" localSheetId="11" hidden="1">#REF!</definedName>
    <definedName name="hn._I018" hidden="1">#REF!</definedName>
    <definedName name="hn._I024" localSheetId="13" hidden="1">#REF!</definedName>
    <definedName name="hn._I024" localSheetId="2" hidden="1">#REF!</definedName>
    <definedName name="hn._I024" localSheetId="9" hidden="1">#REF!</definedName>
    <definedName name="hn._I024" localSheetId="10" hidden="1">#REF!</definedName>
    <definedName name="hn._I024" localSheetId="11" hidden="1">#REF!</definedName>
    <definedName name="hn._I024" hidden="1">#REF!</definedName>
    <definedName name="hn._I028" localSheetId="13" hidden="1">#REF!</definedName>
    <definedName name="hn._I028" localSheetId="2" hidden="1">#REF!</definedName>
    <definedName name="hn._I028" localSheetId="9" hidden="1">#REF!</definedName>
    <definedName name="hn._I028" localSheetId="10" hidden="1">#REF!</definedName>
    <definedName name="hn._I028" localSheetId="11" hidden="1">#REF!</definedName>
    <definedName name="hn._I028" hidden="1">#REF!</definedName>
    <definedName name="hn._I029" localSheetId="13" hidden="1">#REF!</definedName>
    <definedName name="hn._I029" localSheetId="2" hidden="1">#REF!</definedName>
    <definedName name="hn._I029" localSheetId="9" hidden="1">#REF!</definedName>
    <definedName name="hn._I029" localSheetId="10" hidden="1">#REF!</definedName>
    <definedName name="hn._I029" localSheetId="11" hidden="1">#REF!</definedName>
    <definedName name="hn._I029" hidden="1">#REF!</definedName>
    <definedName name="hn._I030" localSheetId="13" hidden="1">#REF!</definedName>
    <definedName name="hn._I030" localSheetId="2" hidden="1">#REF!</definedName>
    <definedName name="hn._I030" localSheetId="9" hidden="1">#REF!</definedName>
    <definedName name="hn._I030" localSheetId="10" hidden="1">#REF!</definedName>
    <definedName name="hn._I030" localSheetId="11" hidden="1">#REF!</definedName>
    <definedName name="hn._I030" hidden="1">#REF!</definedName>
    <definedName name="hn._I031" localSheetId="13" hidden="1">#REF!</definedName>
    <definedName name="hn._I031" localSheetId="2" hidden="1">#REF!</definedName>
    <definedName name="hn._I031" localSheetId="9" hidden="1">#REF!</definedName>
    <definedName name="hn._I031" localSheetId="10" hidden="1">#REF!</definedName>
    <definedName name="hn._I031" localSheetId="11" hidden="1">#REF!</definedName>
    <definedName name="hn._I031" hidden="1">#REF!</definedName>
    <definedName name="hn._I059" localSheetId="13" hidden="1">#REF!</definedName>
    <definedName name="hn._I059" localSheetId="2" hidden="1">#REF!</definedName>
    <definedName name="hn._I059" localSheetId="9" hidden="1">#REF!</definedName>
    <definedName name="hn._I059" localSheetId="10" hidden="1">#REF!</definedName>
    <definedName name="hn._I059" localSheetId="11" hidden="1">#REF!</definedName>
    <definedName name="hn._I059" hidden="1">#REF!</definedName>
    <definedName name="hn._I071" localSheetId="13" hidden="1">#REF!</definedName>
    <definedName name="hn._I071" localSheetId="2" hidden="1">#REF!</definedName>
    <definedName name="hn._I071" localSheetId="9" hidden="1">#REF!</definedName>
    <definedName name="hn._I071" localSheetId="10" hidden="1">#REF!</definedName>
    <definedName name="hn._I071" localSheetId="11" hidden="1">#REF!</definedName>
    <definedName name="hn._I071" hidden="1">#REF!</definedName>
    <definedName name="hn._I075" localSheetId="13" hidden="1">#REF!</definedName>
    <definedName name="hn._I075" localSheetId="2" hidden="1">#REF!</definedName>
    <definedName name="hn._I075" localSheetId="9" hidden="1">#REF!</definedName>
    <definedName name="hn._I075" localSheetId="10" hidden="1">#REF!</definedName>
    <definedName name="hn._I075" localSheetId="11" hidden="1">#REF!</definedName>
    <definedName name="hn._I075" hidden="1">#REF!</definedName>
    <definedName name="hn._I083" localSheetId="13" hidden="1">#REF!</definedName>
    <definedName name="hn._I083" localSheetId="2" hidden="1">#REF!</definedName>
    <definedName name="hn._I083" localSheetId="9" hidden="1">#REF!</definedName>
    <definedName name="hn._I083" localSheetId="10" hidden="1">#REF!</definedName>
    <definedName name="hn._I083" localSheetId="11" hidden="1">#REF!</definedName>
    <definedName name="hn._I083" hidden="1">#REF!</definedName>
    <definedName name="hn._I085" localSheetId="13" hidden="1">#REF!</definedName>
    <definedName name="hn._I085" localSheetId="2" hidden="1">#REF!</definedName>
    <definedName name="hn._I085" localSheetId="9" hidden="1">#REF!</definedName>
    <definedName name="hn._I085" localSheetId="10" hidden="1">#REF!</definedName>
    <definedName name="hn._I085" localSheetId="11" hidden="1">#REF!</definedName>
    <definedName name="hn._I085" hidden="1">#REF!</definedName>
    <definedName name="hn._P001" localSheetId="13" hidden="1">#REF!</definedName>
    <definedName name="hn._P001" localSheetId="2" hidden="1">#REF!</definedName>
    <definedName name="hn._P001" localSheetId="9" hidden="1">#REF!</definedName>
    <definedName name="hn._P001" localSheetId="10" hidden="1">#REF!</definedName>
    <definedName name="hn._P001" localSheetId="11" hidden="1">#REF!</definedName>
    <definedName name="hn._P001" hidden="1">#REF!</definedName>
    <definedName name="hn._P004" localSheetId="13" hidden="1">#REF!</definedName>
    <definedName name="hn._P004" localSheetId="2" hidden="1">#REF!</definedName>
    <definedName name="hn._P004" localSheetId="9" hidden="1">#REF!</definedName>
    <definedName name="hn._P004" localSheetId="10" hidden="1">#REF!</definedName>
    <definedName name="hn._P004" localSheetId="11" hidden="1">#REF!</definedName>
    <definedName name="hn._P004" hidden="1">#REF!</definedName>
    <definedName name="hn._P014" localSheetId="13" hidden="1">#REF!</definedName>
    <definedName name="hn._P014" localSheetId="2" hidden="1">#REF!</definedName>
    <definedName name="hn._P014" localSheetId="9" hidden="1">#REF!</definedName>
    <definedName name="hn._P014" localSheetId="10" hidden="1">#REF!</definedName>
    <definedName name="hn._P014" localSheetId="11" hidden="1">#REF!</definedName>
    <definedName name="hn._P014" hidden="1">#REF!</definedName>
    <definedName name="hn._P016" localSheetId="13" hidden="1">#REF!</definedName>
    <definedName name="hn._P016" localSheetId="2" hidden="1">#REF!</definedName>
    <definedName name="hn._P016" localSheetId="9" hidden="1">#REF!</definedName>
    <definedName name="hn._P016" localSheetId="10" hidden="1">#REF!</definedName>
    <definedName name="hn._P016" localSheetId="11" hidden="1">#REF!</definedName>
    <definedName name="hn._P016" hidden="1">#REF!</definedName>
    <definedName name="hn._P021" localSheetId="13" hidden="1">#REF!</definedName>
    <definedName name="hn._P021" localSheetId="2" hidden="1">#REF!</definedName>
    <definedName name="hn._P021" localSheetId="9" hidden="1">#REF!</definedName>
    <definedName name="hn._P021" localSheetId="10" hidden="1">#REF!</definedName>
    <definedName name="hn._P021" localSheetId="11" hidden="1">#REF!</definedName>
    <definedName name="hn._P021" hidden="1">#REF!</definedName>
    <definedName name="hn._P024" localSheetId="13" hidden="1">#REF!</definedName>
    <definedName name="hn._P024" localSheetId="2" hidden="1">#REF!</definedName>
    <definedName name="hn._P024" localSheetId="9" hidden="1">#REF!</definedName>
    <definedName name="hn._P024" localSheetId="10" hidden="1">#REF!</definedName>
    <definedName name="hn._P024" localSheetId="11" hidden="1">#REF!</definedName>
    <definedName name="hn._P024" hidden="1">#REF!</definedName>
    <definedName name="hn.Add015" localSheetId="13" hidden="1">#REF!</definedName>
    <definedName name="hn.Add015" localSheetId="2" hidden="1">#REF!</definedName>
    <definedName name="hn.Add015" localSheetId="9" hidden="1">#REF!</definedName>
    <definedName name="hn.Add015" localSheetId="10" hidden="1">#REF!</definedName>
    <definedName name="hn.Add015" localSheetId="11" hidden="1">#REF!</definedName>
    <definedName name="hn.Add015" hidden="1">#REF!</definedName>
    <definedName name="hn.Delete015" localSheetId="9" hidden="1">#REF!,#REF!,#REF!,#REF!,#REF!</definedName>
    <definedName name="hn.Delete015" localSheetId="12" hidden="1">#REF!,#REF!,#REF!,#REF!,#REF!</definedName>
    <definedName name="hn.Delete015" hidden="1">#REF!,#REF!,#REF!,#REF!,#REF!</definedName>
    <definedName name="hn.ModelVersion" hidden="1">1</definedName>
    <definedName name="hn.NoUpload" hidden="1">0</definedName>
    <definedName name="hn.PrivateLTMYear" localSheetId="9" hidden="1">#REF!</definedName>
    <definedName name="hn.PrivateLTMYear" localSheetId="12" hidden="1">#REF!</definedName>
    <definedName name="hn.PrivateLTMYear" hidden="1">#REF!</definedName>
    <definedName name="IncomeStatement" localSheetId="9" hidden="1">{#N/A,#N/A,FALSE,"FinStateUS"}</definedName>
    <definedName name="IncomeStatement" localSheetId="12" hidden="1">{#N/A,#N/A,FALSE,"FinStateUS"}</definedName>
    <definedName name="IncomeStatement" hidden="1">{#N/A,#N/A,FALSE,"FinStateUS"}</definedName>
    <definedName name="IncomeStatement6Years" localSheetId="9" hidden="1">{"IncStatement 6 years",#N/A,FALSE,"FinStateUS"}</definedName>
    <definedName name="IncomeStatement6Years" localSheetId="12" hidden="1">{"IncStatement 6 years",#N/A,FALSE,"FinStateUS"}</definedName>
    <definedName name="IncomeStatement6Years" hidden="1">{"IncStatement 6 years",#N/A,FALSE,"FinStateUS"}</definedName>
    <definedName name="Indicateurs1" hidden="1">{"VUE95",#N/A,TRUE,"D";"VUE96",#N/A,TRUE,"E";"VUE97",#N/A,TRUE,"F";"VUE98",#N/A,TRUE,"G"}</definedName>
    <definedName name="IQ_ADDIN" hidden="1">"AUTO"</definedName>
    <definedName name="IQ_CH" hidden="1">110000</definedName>
    <definedName name="IQ_CQ" hidden="1">5000</definedName>
    <definedName name="IQ_CY" hidden="1">10000</definedName>
    <definedName name="IQ_DAILY">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40164.5046875</definedName>
    <definedName name="IQ_NTM" hidden="1">6000</definedName>
    <definedName name="IQ_OPENED55" hidden="1">1</definedName>
    <definedName name="IQ_QTD" hidden="1">750000</definedName>
    <definedName name="IQ_TODAY" hidden="1">0</definedName>
    <definedName name="IQ_WEEK" hidden="1">50000</definedName>
    <definedName name="IQ_YTD" hidden="1">3000</definedName>
    <definedName name="IQ_YTDMONTH" hidden="1">130000</definedName>
    <definedName name="je" localSheetId="2" hidden="1">{#N/A,#N/A,FALSE,"SCA";#N/A,#N/A,FALSE,"NCA";#N/A,#N/A,FALSE,"SAZ";#N/A,#N/A,FALSE,"CAZ";#N/A,#N/A,FALSE,"SNV";#N/A,#N/A,FALSE,"NNV";#N/A,#N/A,FALSE,"PP";#N/A,#N/A,FALSE,"SA"}</definedName>
    <definedName name="je" localSheetId="4" hidden="1">{#N/A,#N/A,FALSE,"SCA";#N/A,#N/A,FALSE,"NCA";#N/A,#N/A,FALSE,"SAZ";#N/A,#N/A,FALSE,"CAZ";#N/A,#N/A,FALSE,"SNV";#N/A,#N/A,FALSE,"NNV";#N/A,#N/A,FALSE,"PP";#N/A,#N/A,FALSE,"SA"}</definedName>
    <definedName name="je" localSheetId="6" hidden="1">{#N/A,#N/A,FALSE,"SCA";#N/A,#N/A,FALSE,"NCA";#N/A,#N/A,FALSE,"SAZ";#N/A,#N/A,FALSE,"CAZ";#N/A,#N/A,FALSE,"SNV";#N/A,#N/A,FALSE,"NNV";#N/A,#N/A,FALSE,"PP";#N/A,#N/A,FALSE,"SA"}</definedName>
    <definedName name="je" localSheetId="5" hidden="1">{#N/A,#N/A,FALSE,"SCA";#N/A,#N/A,FALSE,"NCA";#N/A,#N/A,FALSE,"SAZ";#N/A,#N/A,FALSE,"CAZ";#N/A,#N/A,FALSE,"SNV";#N/A,#N/A,FALSE,"NNV";#N/A,#N/A,FALSE,"PP";#N/A,#N/A,FALSE,"SA"}</definedName>
    <definedName name="je" localSheetId="9" hidden="1">{#N/A,#N/A,FALSE,"SCA";#N/A,#N/A,FALSE,"NCA";#N/A,#N/A,FALSE,"SAZ";#N/A,#N/A,FALSE,"CAZ";#N/A,#N/A,FALSE,"SNV";#N/A,#N/A,FALSE,"NNV";#N/A,#N/A,FALSE,"PP";#N/A,#N/A,FALSE,"SA"}</definedName>
    <definedName name="je" localSheetId="12" hidden="1">{#N/A,#N/A,FALSE,"SCA";#N/A,#N/A,FALSE,"NCA";#N/A,#N/A,FALSE,"SAZ";#N/A,#N/A,FALSE,"CAZ";#N/A,#N/A,FALSE,"SNV";#N/A,#N/A,FALSE,"NNV";#N/A,#N/A,FALSE,"PP";#N/A,#N/A,FALSE,"SA"}</definedName>
    <definedName name="je" hidden="1">{#N/A,#N/A,FALSE,"SCA";#N/A,#N/A,FALSE,"NCA";#N/A,#N/A,FALSE,"SAZ";#N/A,#N/A,FALSE,"CAZ";#N/A,#N/A,FALSE,"SNV";#N/A,#N/A,FALSE,"NNV";#N/A,#N/A,FALSE,"PP";#N/A,#N/A,FALSE,"SA"}</definedName>
    <definedName name="KI" localSheetId="13" hidden="1">#REF!,#REF!</definedName>
    <definedName name="KI" localSheetId="2" hidden="1">#REF!,#REF!</definedName>
    <definedName name="KI" localSheetId="10" hidden="1">#REF!,#REF!</definedName>
    <definedName name="KI" localSheetId="11" hidden="1">#REF!,#REF!</definedName>
    <definedName name="KI" hidden="1">#REF!,#REF!</definedName>
    <definedName name="KL" localSheetId="13" hidden="1">#REF!</definedName>
    <definedName name="KL" localSheetId="2" hidden="1">#REF!</definedName>
    <definedName name="KL" localSheetId="10" hidden="1">#REF!</definedName>
    <definedName name="KL" localSheetId="11" hidden="1">#REF!</definedName>
    <definedName name="KL" hidden="1">#REF!</definedName>
    <definedName name="l" localSheetId="4" hidden="1">#REF!</definedName>
    <definedName name="l" localSheetId="6" hidden="1">#REF!</definedName>
    <definedName name="l" localSheetId="5" hidden="1">#REF!</definedName>
    <definedName name="l" localSheetId="9" hidden="1">#REF!</definedName>
    <definedName name="l" localSheetId="11" hidden="1">#REF!</definedName>
    <definedName name="l" localSheetId="12" hidden="1">#REF!</definedName>
    <definedName name="l" hidden="1">#REF!</definedName>
    <definedName name="NADA" localSheetId="2" hidden="1">{"caz2",#N/A,FALSE,"Central Arizona 2";"saz2",#N/A,FALSE,"Southern Arizona 2";"snv2",#N/A,FALSE,"Southern Nevada 2";"nnv2",#N/A,FALSE,"Northern Nevada 2";"sca2",#N/A,FALSE,"Southern California 2";"nca2",#N/A,FALSE,"Northern California 2";"pai2",#N/A,FALSE,"Paiute 2"}</definedName>
    <definedName name="NADA" localSheetId="4" hidden="1">{"caz2",#N/A,FALSE,"Central Arizona 2";"saz2",#N/A,FALSE,"Southern Arizona 2";"snv2",#N/A,FALSE,"Southern Nevada 2";"nnv2",#N/A,FALSE,"Northern Nevada 2";"sca2",#N/A,FALSE,"Southern California 2";"nca2",#N/A,FALSE,"Northern California 2";"pai2",#N/A,FALSE,"Paiute 2"}</definedName>
    <definedName name="NADA" localSheetId="6" hidden="1">{"caz2",#N/A,FALSE,"Central Arizona 2";"saz2",#N/A,FALSE,"Southern Arizona 2";"snv2",#N/A,FALSE,"Southern Nevada 2";"nnv2",#N/A,FALSE,"Northern Nevada 2";"sca2",#N/A,FALSE,"Southern California 2";"nca2",#N/A,FALSE,"Northern California 2";"pai2",#N/A,FALSE,"Paiute 2"}</definedName>
    <definedName name="NADA" localSheetId="5" hidden="1">{"caz2",#N/A,FALSE,"Central Arizona 2";"saz2",#N/A,FALSE,"Southern Arizona 2";"snv2",#N/A,FALSE,"Southern Nevada 2";"nnv2",#N/A,FALSE,"Northern Nevada 2";"sca2",#N/A,FALSE,"Southern California 2";"nca2",#N/A,FALSE,"Northern California 2";"pai2",#N/A,FALSE,"Paiute 2"}</definedName>
    <definedName name="NADA" localSheetId="9" hidden="1">{"caz2",#N/A,FALSE,"Central Arizona 2";"saz2",#N/A,FALSE,"Southern Arizona 2";"snv2",#N/A,FALSE,"Southern Nevada 2";"nnv2",#N/A,FALSE,"Northern Nevada 2";"sca2",#N/A,FALSE,"Southern California 2";"nca2",#N/A,FALSE,"Northern California 2";"pai2",#N/A,FALSE,"Paiute 2"}</definedName>
    <definedName name="NADA" localSheetId="12" hidden="1">{"caz2",#N/A,FALSE,"Central Arizona 2";"saz2",#N/A,FALSE,"Southern Arizona 2";"snv2",#N/A,FALSE,"Southern Nevada 2";"nnv2",#N/A,FALSE,"Northern Nevada 2";"sca2",#N/A,FALSE,"Southern California 2";"nca2",#N/A,FALSE,"Northern California 2";"pai2",#N/A,FALSE,"Paiute 2"}</definedName>
    <definedName name="NADA" hidden="1">{"caz2",#N/A,FALSE,"Central Arizona 2";"saz2",#N/A,FALSE,"Southern Arizona 2";"snv2",#N/A,FALSE,"Southern Nevada 2";"nnv2",#N/A,FALSE,"Northern Nevada 2";"sca2",#N/A,FALSE,"Southern California 2";"nca2",#N/A,FALSE,"Northern California 2";"pai2",#N/A,FALSE,"Paiute 2"}</definedName>
    <definedName name="NONE" localSheetId="2" hidden="1">{#N/A,#N/A,FALSE,"SCA";#N/A,#N/A,FALSE,"NCA";#N/A,#N/A,FALSE,"SAZ";#N/A,#N/A,FALSE,"CAZ";#N/A,#N/A,FALSE,"SNV";#N/A,#N/A,FALSE,"NNV";#N/A,#N/A,FALSE,"PP";#N/A,#N/A,FALSE,"SA"}</definedName>
    <definedName name="NONE" localSheetId="4" hidden="1">{#N/A,#N/A,FALSE,"SCA";#N/A,#N/A,FALSE,"NCA";#N/A,#N/A,FALSE,"SAZ";#N/A,#N/A,FALSE,"CAZ";#N/A,#N/A,FALSE,"SNV";#N/A,#N/A,FALSE,"NNV";#N/A,#N/A,FALSE,"PP";#N/A,#N/A,FALSE,"SA"}</definedName>
    <definedName name="NONE" localSheetId="6" hidden="1">{#N/A,#N/A,FALSE,"SCA";#N/A,#N/A,FALSE,"NCA";#N/A,#N/A,FALSE,"SAZ";#N/A,#N/A,FALSE,"CAZ";#N/A,#N/A,FALSE,"SNV";#N/A,#N/A,FALSE,"NNV";#N/A,#N/A,FALSE,"PP";#N/A,#N/A,FALSE,"SA"}</definedName>
    <definedName name="NONE" localSheetId="5" hidden="1">{#N/A,#N/A,FALSE,"SCA";#N/A,#N/A,FALSE,"NCA";#N/A,#N/A,FALSE,"SAZ";#N/A,#N/A,FALSE,"CAZ";#N/A,#N/A,FALSE,"SNV";#N/A,#N/A,FALSE,"NNV";#N/A,#N/A,FALSE,"PP";#N/A,#N/A,FALSE,"SA"}</definedName>
    <definedName name="NONE" localSheetId="9" hidden="1">{#N/A,#N/A,FALSE,"SCA";#N/A,#N/A,FALSE,"NCA";#N/A,#N/A,FALSE,"SAZ";#N/A,#N/A,FALSE,"CAZ";#N/A,#N/A,FALSE,"SNV";#N/A,#N/A,FALSE,"NNV";#N/A,#N/A,FALSE,"PP";#N/A,#N/A,FALSE,"SA"}</definedName>
    <definedName name="NONE" localSheetId="12" hidden="1">{#N/A,#N/A,FALSE,"SCA";#N/A,#N/A,FALSE,"NCA";#N/A,#N/A,FALSE,"SAZ";#N/A,#N/A,FALSE,"CAZ";#N/A,#N/A,FALSE,"SNV";#N/A,#N/A,FALSE,"NNV";#N/A,#N/A,FALSE,"PP";#N/A,#N/A,FALSE,"SA"}</definedName>
    <definedName name="NONE" hidden="1">{#N/A,#N/A,FALSE,"SCA";#N/A,#N/A,FALSE,"NCA";#N/A,#N/A,FALSE,"SAZ";#N/A,#N/A,FALSE,"CAZ";#N/A,#N/A,FALSE,"SNV";#N/A,#N/A,FALSE,"NNV";#N/A,#N/A,FALSE,"PP";#N/A,#N/A,FALSE,"SA"}</definedName>
    <definedName name="PERO" localSheetId="2" hidden="1">{#N/A,#N/A,FALSE,"SCA";#N/A,#N/A,FALSE,"NCA";#N/A,#N/A,FALSE,"SAZ";#N/A,#N/A,FALSE,"CAZ";#N/A,#N/A,FALSE,"SNV";#N/A,#N/A,FALSE,"NNV";#N/A,#N/A,FALSE,"PP";#N/A,#N/A,FALSE,"SA"}</definedName>
    <definedName name="PERO" localSheetId="4" hidden="1">{#N/A,#N/A,FALSE,"SCA";#N/A,#N/A,FALSE,"NCA";#N/A,#N/A,FALSE,"SAZ";#N/A,#N/A,FALSE,"CAZ";#N/A,#N/A,FALSE,"SNV";#N/A,#N/A,FALSE,"NNV";#N/A,#N/A,FALSE,"PP";#N/A,#N/A,FALSE,"SA"}</definedName>
    <definedName name="PERO" localSheetId="6" hidden="1">{#N/A,#N/A,FALSE,"SCA";#N/A,#N/A,FALSE,"NCA";#N/A,#N/A,FALSE,"SAZ";#N/A,#N/A,FALSE,"CAZ";#N/A,#N/A,FALSE,"SNV";#N/A,#N/A,FALSE,"NNV";#N/A,#N/A,FALSE,"PP";#N/A,#N/A,FALSE,"SA"}</definedName>
    <definedName name="PERO" localSheetId="5" hidden="1">{#N/A,#N/A,FALSE,"SCA";#N/A,#N/A,FALSE,"NCA";#N/A,#N/A,FALSE,"SAZ";#N/A,#N/A,FALSE,"CAZ";#N/A,#N/A,FALSE,"SNV";#N/A,#N/A,FALSE,"NNV";#N/A,#N/A,FALSE,"PP";#N/A,#N/A,FALSE,"SA"}</definedName>
    <definedName name="PERO" localSheetId="9" hidden="1">{#N/A,#N/A,FALSE,"SCA";#N/A,#N/A,FALSE,"NCA";#N/A,#N/A,FALSE,"SAZ";#N/A,#N/A,FALSE,"CAZ";#N/A,#N/A,FALSE,"SNV";#N/A,#N/A,FALSE,"NNV";#N/A,#N/A,FALSE,"PP";#N/A,#N/A,FALSE,"SA"}</definedName>
    <definedName name="PERO" localSheetId="12" hidden="1">{#N/A,#N/A,FALSE,"SCA";#N/A,#N/A,FALSE,"NCA";#N/A,#N/A,FALSE,"SAZ";#N/A,#N/A,FALSE,"CAZ";#N/A,#N/A,FALSE,"SNV";#N/A,#N/A,FALSE,"NNV";#N/A,#N/A,FALSE,"PP";#N/A,#N/A,FALSE,"SA"}</definedName>
    <definedName name="PERO" hidden="1">{#N/A,#N/A,FALSE,"SCA";#N/A,#N/A,FALSE,"NCA";#N/A,#N/A,FALSE,"SAZ";#N/A,#N/A,FALSE,"CAZ";#N/A,#N/A,FALSE,"SNV";#N/A,#N/A,FALSE,"NNV";#N/A,#N/A,FALSE,"PP";#N/A,#N/A,FALSE,"SA"}</definedName>
    <definedName name="PopCache_GL_INTERFACE_REFERENCE7" localSheetId="12" hidden="1">[6]PopCache!$A$1:$A$2</definedName>
    <definedName name="PopCache_GL_INTERFACE_REFERENCE7" hidden="1">[6]PopCache!$A$1:$A$2</definedName>
    <definedName name="_xlnm.Print_Area" localSheetId="13">'JMC-10 Capital Structure'!$A$1:$Z$67</definedName>
    <definedName name="_xlnm.Print_Area" localSheetId="2">'JMC-3 - Proxy Selection'!$A$1:$L$30</definedName>
    <definedName name="_xlnm.Print_Area" localSheetId="7">'JMC-5.2 CAPM'!$B$1:$R$60</definedName>
    <definedName name="_xlnm.Print_Area" localSheetId="8">'JMC-6 Risk Premium'!$A$1:$F$131,'JMC-6 Risk Premium'!$H$1:$O$64</definedName>
    <definedName name="_xlnm.Print_Area" localSheetId="9">'JMC-7 Expected Earnings'!$A$1:$M$34</definedName>
    <definedName name="_xlnm.Print_Area" localSheetId="10">'JMC-8.1 Flotation Costs'!$A$1:$K$39</definedName>
    <definedName name="_xlnm.Print_Area" localSheetId="11">'JMC-8.2 Flotation Costs'!$A$1:$M$43</definedName>
    <definedName name="_xlnm.Print_Area" localSheetId="12">'JMC-9 Reg Risk'!$A$1:$K$94</definedName>
    <definedName name="_xlnm.Print_Titles" localSheetId="6">'JMC-5.1 SP 500 MRP VL'!$18:$19</definedName>
    <definedName name="_xlnm.Print_Titles" localSheetId="5">'JMC-5.1 SP500 MRP BB'!$18:$19</definedName>
    <definedName name="_xlnm.Print_Titles" localSheetId="8">'JMC-6 Risk Premium'!$1:$5</definedName>
    <definedName name="_xlnm.Print_Titles" localSheetId="12">'JMC-9 Reg Risk'!$1:$8</definedName>
    <definedName name="q" hidden="1">{"VUE95",#N/A,TRUE,"D";"VUE96",#N/A,TRUE,"E";"VUE97",#N/A,TRUE,"F";"VUE98",#N/A,TRUE,"G"}</definedName>
    <definedName name="rk" localSheetId="2" hidden="1">{#N/A,#N/A,FALSE,"SCA";#N/A,#N/A,FALSE,"NCA";#N/A,#N/A,FALSE,"SAZ";#N/A,#N/A,FALSE,"CAZ";#N/A,#N/A,FALSE,"SNV";#N/A,#N/A,FALSE,"NNV";#N/A,#N/A,FALSE,"PP";#N/A,#N/A,FALSE,"SA"}</definedName>
    <definedName name="rk" localSheetId="4" hidden="1">{#N/A,#N/A,FALSE,"SCA";#N/A,#N/A,FALSE,"NCA";#N/A,#N/A,FALSE,"SAZ";#N/A,#N/A,FALSE,"CAZ";#N/A,#N/A,FALSE,"SNV";#N/A,#N/A,FALSE,"NNV";#N/A,#N/A,FALSE,"PP";#N/A,#N/A,FALSE,"SA"}</definedName>
    <definedName name="rk" localSheetId="6" hidden="1">{#N/A,#N/A,FALSE,"SCA";#N/A,#N/A,FALSE,"NCA";#N/A,#N/A,FALSE,"SAZ";#N/A,#N/A,FALSE,"CAZ";#N/A,#N/A,FALSE,"SNV";#N/A,#N/A,FALSE,"NNV";#N/A,#N/A,FALSE,"PP";#N/A,#N/A,FALSE,"SA"}</definedName>
    <definedName name="rk" localSheetId="5" hidden="1">{#N/A,#N/A,FALSE,"SCA";#N/A,#N/A,FALSE,"NCA";#N/A,#N/A,FALSE,"SAZ";#N/A,#N/A,FALSE,"CAZ";#N/A,#N/A,FALSE,"SNV";#N/A,#N/A,FALSE,"NNV";#N/A,#N/A,FALSE,"PP";#N/A,#N/A,FALSE,"SA"}</definedName>
    <definedName name="rk" localSheetId="9" hidden="1">{#N/A,#N/A,FALSE,"SCA";#N/A,#N/A,FALSE,"NCA";#N/A,#N/A,FALSE,"SAZ";#N/A,#N/A,FALSE,"CAZ";#N/A,#N/A,FALSE,"SNV";#N/A,#N/A,FALSE,"NNV";#N/A,#N/A,FALSE,"PP";#N/A,#N/A,FALSE,"SA"}</definedName>
    <definedName name="rk" localSheetId="12" hidden="1">{#N/A,#N/A,FALSE,"SCA";#N/A,#N/A,FALSE,"NCA";#N/A,#N/A,FALSE,"SAZ";#N/A,#N/A,FALSE,"CAZ";#N/A,#N/A,FALSE,"SNV";#N/A,#N/A,FALSE,"NNV";#N/A,#N/A,FALSE,"PP";#N/A,#N/A,FALSE,"SA"}</definedName>
    <definedName name="rk" hidden="1">{#N/A,#N/A,FALSE,"SCA";#N/A,#N/A,FALSE,"NCA";#N/A,#N/A,FALSE,"SAZ";#N/A,#N/A,FALSE,"CAZ";#N/A,#N/A,FALSE,"SNV";#N/A,#N/A,FALSE,"NNV";#N/A,#N/A,FALSE,"PP";#N/A,#N/A,FALSE,"SA"}</definedName>
    <definedName name="S" localSheetId="4" hidden="1">#REF!</definedName>
    <definedName name="S" localSheetId="6" hidden="1">#REF!</definedName>
    <definedName name="S" localSheetId="5" hidden="1">#REF!</definedName>
    <definedName name="S" localSheetId="9" hidden="1">#REF!</definedName>
    <definedName name="S" localSheetId="11" hidden="1">#REF!</definedName>
    <definedName name="S" localSheetId="12" hidden="1">#REF!</definedName>
    <definedName name="S" hidden="1">#REF!</definedName>
    <definedName name="SI" localSheetId="2"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SI" localSheetId="4"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SI" localSheetId="6"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SI" localSheetId="5"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SI" localSheetId="9"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SI" localSheetId="12"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SI"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Swvu.DATABASE." hidden="1">[2]DATABASE!#REF!</definedName>
    <definedName name="Swvu.OP." localSheetId="13" hidden="1">#REF!</definedName>
    <definedName name="Swvu.OP." localSheetId="2" hidden="1">#REF!</definedName>
    <definedName name="Swvu.OP." localSheetId="10" hidden="1">#REF!</definedName>
    <definedName name="Swvu.OP." localSheetId="11" hidden="1">#REF!</definedName>
    <definedName name="Swvu.OP." hidden="1">#REF!</definedName>
    <definedName name="TEST" localSheetId="12" hidden="1">{TRUE,TRUE,-1.25,-15.5,484.5,279.75,FALSE,FALSE,TRUE,TRUE,0,3,#N/A,1,#N/A,6.54545454545454,15.55,1,FALSE,FALSE,3,TRUE,1,FALSE,100,"Swvu.WP1.","ACwvu.WP1.",1,FALSE,FALSE,0.25,0.25,0.25,0.25,1,"","&amp;L&amp;D &amp;T NBW&amp;C&amp;P&amp;R&amp;F",FALSE,FALSE,FALSE,FALSE,1,100,#N/A,#N/A,FALSE,FALSE,#N/A,#N/A,FALSE,FALSE}</definedName>
    <definedName name="TEST" hidden="1">{TRUE,TRUE,-1.25,-15.5,484.5,279.75,FALSE,FALSE,TRUE,TRUE,0,3,#N/A,1,#N/A,6.54545454545454,15.55,1,FALSE,FALSE,3,TRUE,1,FALSE,100,"Swvu.WP1.","ACwvu.WP1.",1,FALSE,FALSE,0.25,0.25,0.25,0.25,1,"","&amp;L&amp;D &amp;T NBW&amp;C&amp;P&amp;R&amp;F",FALSE,FALSE,FALSE,FALSE,1,100,#N/A,#N/A,FALSE,FALSE,#N/A,#N/A,FALSE,FALSE}</definedName>
    <definedName name="w" localSheetId="9" hidden="1">{"quarterly",#N/A,FALSE,"Income Statement";#N/A,#N/A,FALSE,"print segment";#N/A,#N/A,FALSE,"Balance Sheet";#N/A,#N/A,FALSE,"Annl Inc";#N/A,#N/A,FALSE,"Cash Flow"}</definedName>
    <definedName name="w" localSheetId="12" hidden="1">{"quarterly",#N/A,FALSE,"Income Statement";#N/A,#N/A,FALSE,"print segment";#N/A,#N/A,FALSE,"Balance Sheet";#N/A,#N/A,FALSE,"Annl Inc";#N/A,#N/A,FALSE,"Cash Flow"}</definedName>
    <definedName name="w" hidden="1">{"quarterly",#N/A,FALSE,"Income Statement";#N/A,#N/A,FALSE,"print segment";#N/A,#N/A,FALSE,"Balance Sheet";#N/A,#N/A,FALSE,"Annl Inc";#N/A,#N/A,FALSE,"Cash Flow"}</definedName>
    <definedName name="wrn.agexpense." localSheetId="2" hidden="1">{"pb",#N/A,FALSE,"Sheet3";"pd",#N/A,FALSE,"Sheet3";"pe",#N/A,FALSE,"Sheet3"}</definedName>
    <definedName name="wrn.agexpense." localSheetId="4" hidden="1">{"pb",#N/A,FALSE,"Sheet3";"pd",#N/A,FALSE,"Sheet3";"pe",#N/A,FALSE,"Sheet3"}</definedName>
    <definedName name="wrn.agexpense." localSheetId="6" hidden="1">{"pb",#N/A,FALSE,"Sheet3";"pd",#N/A,FALSE,"Sheet3";"pe",#N/A,FALSE,"Sheet3"}</definedName>
    <definedName name="wrn.agexpense." localSheetId="5" hidden="1">{"pb",#N/A,FALSE,"Sheet3";"pd",#N/A,FALSE,"Sheet3";"pe",#N/A,FALSE,"Sheet3"}</definedName>
    <definedName name="wrn.agexpense." localSheetId="9" hidden="1">{"pb",#N/A,FALSE,"Sheet3";"pd",#N/A,FALSE,"Sheet3";"pe",#N/A,FALSE,"Sheet3"}</definedName>
    <definedName name="wrn.agexpense." localSheetId="12" hidden="1">{"pb",#N/A,FALSE,"Sheet3";"pd",#N/A,FALSE,"Sheet3";"pe",#N/A,FALSE,"Sheet3"}</definedName>
    <definedName name="wrn.agexpense." hidden="1">{"pb",#N/A,FALSE,"Sheet3";"pd",#N/A,FALSE,"Sheet3";"pe",#N/A,FALSE,"Sheet3"}</definedName>
    <definedName name="wrn.AllRjs." localSheetId="2" hidden="1">{#N/A,#N/A,FALSE,"SCA";#N/A,#N/A,FALSE,"NCA";#N/A,#N/A,FALSE,"SAZ";#N/A,#N/A,FALSE,"CAZ";#N/A,#N/A,FALSE,"SNV";#N/A,#N/A,FALSE,"NNV";#N/A,#N/A,FALSE,"PP";#N/A,#N/A,FALSE,"SA"}</definedName>
    <definedName name="wrn.AllRjs." localSheetId="4" hidden="1">{#N/A,#N/A,FALSE,"SCA";#N/A,#N/A,FALSE,"NCA";#N/A,#N/A,FALSE,"SAZ";#N/A,#N/A,FALSE,"CAZ";#N/A,#N/A,FALSE,"SNV";#N/A,#N/A,FALSE,"NNV";#N/A,#N/A,FALSE,"PP";#N/A,#N/A,FALSE,"SA"}</definedName>
    <definedName name="wrn.AllRjs." localSheetId="6" hidden="1">{#N/A,#N/A,FALSE,"SCA";#N/A,#N/A,FALSE,"NCA";#N/A,#N/A,FALSE,"SAZ";#N/A,#N/A,FALSE,"CAZ";#N/A,#N/A,FALSE,"SNV";#N/A,#N/A,FALSE,"NNV";#N/A,#N/A,FALSE,"PP";#N/A,#N/A,FALSE,"SA"}</definedName>
    <definedName name="wrn.AllRjs." localSheetId="5" hidden="1">{#N/A,#N/A,FALSE,"SCA";#N/A,#N/A,FALSE,"NCA";#N/A,#N/A,FALSE,"SAZ";#N/A,#N/A,FALSE,"CAZ";#N/A,#N/A,FALSE,"SNV";#N/A,#N/A,FALSE,"NNV";#N/A,#N/A,FALSE,"PP";#N/A,#N/A,FALSE,"SA"}</definedName>
    <definedName name="wrn.AllRjs." localSheetId="9" hidden="1">{#N/A,#N/A,FALSE,"SCA";#N/A,#N/A,FALSE,"NCA";#N/A,#N/A,FALSE,"SAZ";#N/A,#N/A,FALSE,"CAZ";#N/A,#N/A,FALSE,"SNV";#N/A,#N/A,FALSE,"NNV";#N/A,#N/A,FALSE,"PP";#N/A,#N/A,FALSE,"SA"}</definedName>
    <definedName name="wrn.AllRjs." localSheetId="12" hidden="1">{#N/A,#N/A,FALSE,"SCA";#N/A,#N/A,FALSE,"NCA";#N/A,#N/A,FALSE,"SAZ";#N/A,#N/A,FALSE,"CAZ";#N/A,#N/A,FALSE,"SNV";#N/A,#N/A,FALSE,"NNV";#N/A,#N/A,FALSE,"PP";#N/A,#N/A,FALSE,"SA"}</definedName>
    <definedName name="wrn.AllRjs." hidden="1">{#N/A,#N/A,FALSE,"SCA";#N/A,#N/A,FALSE,"NCA";#N/A,#N/A,FALSE,"SAZ";#N/A,#N/A,FALSE,"CAZ";#N/A,#N/A,FALSE,"SNV";#N/A,#N/A,FALSE,"NNV";#N/A,#N/A,FALSE,"PP";#N/A,#N/A,FALSE,"SA"}</definedName>
    <definedName name="wrn.alrjs." localSheetId="2" hidden="1">{#N/A,#N/A,FALSE,"SCA";#N/A,#N/A,FALSE,"NCA";#N/A,#N/A,FALSE,"SAZ";#N/A,#N/A,FALSE,"CAZ";#N/A,#N/A,FALSE,"SNV";#N/A,#N/A,FALSE,"NNV";#N/A,#N/A,FALSE,"PP";#N/A,#N/A,FALSE,"SA"}</definedName>
    <definedName name="wrn.alrjs." localSheetId="4" hidden="1">{#N/A,#N/A,FALSE,"SCA";#N/A,#N/A,FALSE,"NCA";#N/A,#N/A,FALSE,"SAZ";#N/A,#N/A,FALSE,"CAZ";#N/A,#N/A,FALSE,"SNV";#N/A,#N/A,FALSE,"NNV";#N/A,#N/A,FALSE,"PP";#N/A,#N/A,FALSE,"SA"}</definedName>
    <definedName name="wrn.alrjs." localSheetId="6" hidden="1">{#N/A,#N/A,FALSE,"SCA";#N/A,#N/A,FALSE,"NCA";#N/A,#N/A,FALSE,"SAZ";#N/A,#N/A,FALSE,"CAZ";#N/A,#N/A,FALSE,"SNV";#N/A,#N/A,FALSE,"NNV";#N/A,#N/A,FALSE,"PP";#N/A,#N/A,FALSE,"SA"}</definedName>
    <definedName name="wrn.alrjs." localSheetId="5" hidden="1">{#N/A,#N/A,FALSE,"SCA";#N/A,#N/A,FALSE,"NCA";#N/A,#N/A,FALSE,"SAZ";#N/A,#N/A,FALSE,"CAZ";#N/A,#N/A,FALSE,"SNV";#N/A,#N/A,FALSE,"NNV";#N/A,#N/A,FALSE,"PP";#N/A,#N/A,FALSE,"SA"}</definedName>
    <definedName name="wrn.alrjs." localSheetId="9" hidden="1">{#N/A,#N/A,FALSE,"SCA";#N/A,#N/A,FALSE,"NCA";#N/A,#N/A,FALSE,"SAZ";#N/A,#N/A,FALSE,"CAZ";#N/A,#N/A,FALSE,"SNV";#N/A,#N/A,FALSE,"NNV";#N/A,#N/A,FALSE,"PP";#N/A,#N/A,FALSE,"SA"}</definedName>
    <definedName name="wrn.alrjs." localSheetId="12" hidden="1">{#N/A,#N/A,FALSE,"SCA";#N/A,#N/A,FALSE,"NCA";#N/A,#N/A,FALSE,"SAZ";#N/A,#N/A,FALSE,"CAZ";#N/A,#N/A,FALSE,"SNV";#N/A,#N/A,FALSE,"NNV";#N/A,#N/A,FALSE,"PP";#N/A,#N/A,FALSE,"SA"}</definedName>
    <definedName name="wrn.alrjs." hidden="1">{#N/A,#N/A,FALSE,"SCA";#N/A,#N/A,FALSE,"NCA";#N/A,#N/A,FALSE,"SAZ";#N/A,#N/A,FALSE,"CAZ";#N/A,#N/A,FALSE,"SNV";#N/A,#N/A,FALSE,"NNV";#N/A,#N/A,FALSE,"PP";#N/A,#N/A,FALSE,"SA"}</definedName>
    <definedName name="wrn.Comparaison." hidden="1">{"page1",#N/A,FALSE,"Comparaison";"page2",#N/A,FALSE,"Comparaison";"page3",#N/A,FALSE,"Comparaison";"page4",#N/A,FALSE,"Comparaison"}</definedName>
    <definedName name="wrn.Earnings._.Model." localSheetId="9"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12"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Fuel._.Cycle." localSheetId="9" hidden="1">{#N/A,#N/A,FALSE,"AltFuel"}</definedName>
    <definedName name="wrn.Fuel._.Cycle." localSheetId="12" hidden="1">{#N/A,#N/A,FALSE,"AltFuel"}</definedName>
    <definedName name="wrn.Fuel._.Cycle." hidden="1">{#N/A,#N/A,FALSE,"AltFuel"}</definedName>
    <definedName name="wrn.handout." localSheetId="9" hidden="1">{"quarterly",#N/A,FALSE,"Income Statement";#N/A,#N/A,FALSE,"print segment";#N/A,#N/A,FALSE,"Balance Sheet";#N/A,#N/A,FALSE,"Annl Inc";#N/A,#N/A,FALSE,"Cash Flow"}</definedName>
    <definedName name="wrn.handout." localSheetId="12" hidden="1">{"quarterly",#N/A,FALSE,"Income Statement";#N/A,#N/A,FALSE,"print segment";#N/A,#N/A,FALSE,"Balance Sheet";#N/A,#N/A,FALSE,"Annl Inc";#N/A,#N/A,FALSE,"Cash Flow"}</definedName>
    <definedName name="wrn.handout." hidden="1">{"quarterly",#N/A,FALSE,"Income Statement";#N/A,#N/A,FALSE,"print segment";#N/A,#N/A,FALSE,"Balance Sheet";#N/A,#N/A,FALSE,"Annl Inc";#N/A,#N/A,FALSE,"Cash Flow"}</definedName>
    <definedName name="wrn.IncStatement._.15._.years." localSheetId="9" hidden="1">{#N/A,#N/A,FALSE,"FinStateUS"}</definedName>
    <definedName name="wrn.IncStatement._.15._.years." localSheetId="12" hidden="1">{#N/A,#N/A,FALSE,"FinStateUS"}</definedName>
    <definedName name="wrn.IncStatement._.15._.years." hidden="1">{#N/A,#N/A,FALSE,"FinStateUS"}</definedName>
    <definedName name="wrn.IncStatement._.6._.years." localSheetId="9" hidden="1">{"IncStatement 6 years",#N/A,FALSE,"FinStateUS"}</definedName>
    <definedName name="wrn.IncStatement._.6._.years." localSheetId="12" hidden="1">{"IncStatement 6 years",#N/A,FALSE,"FinStateUS"}</definedName>
    <definedName name="wrn.IncStatement._.6._.years." hidden="1">{"IncStatement 6 years",#N/A,FALSE,"FinStateUS"}</definedName>
    <definedName name="wrn.market._.share." localSheetId="9" hidden="1">{#N/A,#N/A,FALSE,"Bestfoods";#N/A,#N/A,FALSE,"Campbell";#N/A,#N/A,FALSE,"ConAgra";#N/A,#N/A,FALSE,"Healthy Choice";#N/A,#N/A,FALSE,"Int'l Home Foods";#N/A,#N/A,FALSE,"General Mills";#N/A,#N/A,FALSE,"Heinz";#N/A,#N/A,FALSE,"Kellogg";#N/A,#N/A,FALSE,"Kraft";#N/A,#N/A,FALSE,"Nabisco";#N/A,#N/A,FALSE,"Quaker Oats";#N/A,#N/A,FALSE,"Sara Lee";#N/A,#N/A,FALSE,"print summary"}</definedName>
    <definedName name="wrn.market._.share." localSheetId="12" hidden="1">{#N/A,#N/A,FALSE,"Bestfoods";#N/A,#N/A,FALSE,"Campbell";#N/A,#N/A,FALSE,"ConAgra";#N/A,#N/A,FALSE,"Healthy Choice";#N/A,#N/A,FALSE,"Int'l Home Foods";#N/A,#N/A,FALSE,"General Mills";#N/A,#N/A,FALSE,"Heinz";#N/A,#N/A,FALSE,"Kellogg";#N/A,#N/A,FALSE,"Kraft";#N/A,#N/A,FALSE,"Nabisco";#N/A,#N/A,FALSE,"Quaker Oats";#N/A,#N/A,FALSE,"Sara Lee";#N/A,#N/A,FALSE,"print summary"}</definedName>
    <definedName name="wrn.market._.share." hidden="1">{#N/A,#N/A,FALSE,"Bestfoods";#N/A,#N/A,FALSE,"Campbell";#N/A,#N/A,FALSE,"ConAgra";#N/A,#N/A,FALSE,"Healthy Choice";#N/A,#N/A,FALSE,"Int'l Home Foods";#N/A,#N/A,FALSE,"General Mills";#N/A,#N/A,FALSE,"Heinz";#N/A,#N/A,FALSE,"Kellogg";#N/A,#N/A,FALSE,"Kraft";#N/A,#N/A,FALSE,"Nabisco";#N/A,#N/A,FALSE,"Quaker Oats";#N/A,#N/A,FALSE,"Sara Lee";#N/A,#N/A,FALSE,"print summary"}</definedName>
    <definedName name="wrn.MFR." localSheetId="2" hidden="1">{#N/A,#N/A,FALSE,"Index";#N/A,#N/A,FALSE,"SCH_B1";#N/A,#N/A,FALSE,"SCH_B2";#N/A,#N/A,FALSE,"SCH_B2.1";#N/A,#N/A,FALSE,"SCH_B2.2";#N/A,#N/A,FALSE,"SCH_B2.3";#N/A,#N/A,FALSE,"SCH_B2.4";#N/A,#N/A,FALSE,"SCH_B3";#N/A,#N/A,FALSE,"SCH_B3.1";#N/A,#N/A,FALSE,"SCH_C1-a";#N/A,#N/A,FALSE,"SCH_C2";#N/A,#N/A,FALSE,"SCH_C2.1";#N/A,#N/A,FALSE,"SCH_D1A";#N/A,#N/A,FALSE,"SCH_D2";#N/A,#N/A,FALSE,"SCH_D2.1";#N/A,#N/A,FALSE,"SCH_E1";#N/A,#N/A,FALSE,"SCH_F1";#N/A,#N/A,FALSE,"SCH_F-2";#N/A,#N/A,FALSE,"SCH_F-3";#N/A,#N/A,FALSE,"SCH_H1";#N/A,#N/A,FALSE,"SCH_H2";#N/A,#N/A,FALSE,"SCH_H2.1";#N/A,#N/A,FALSE,"SCH_I1";#N/A,#N/A,FALSE,"SCH_I1a";#N/A,#N/A,FALSE,"SCH_J1";#N/A,#N/A,FALSE,"SCH_J3";#N/A,#N/A,FALSE,"SCH_J4"}</definedName>
    <definedName name="wrn.MFR." localSheetId="4" hidden="1">{#N/A,#N/A,FALSE,"Index";#N/A,#N/A,FALSE,"SCH_B1";#N/A,#N/A,FALSE,"SCH_B2";#N/A,#N/A,FALSE,"SCH_B2.1";#N/A,#N/A,FALSE,"SCH_B2.2";#N/A,#N/A,FALSE,"SCH_B2.3";#N/A,#N/A,FALSE,"SCH_B2.4";#N/A,#N/A,FALSE,"SCH_B3";#N/A,#N/A,FALSE,"SCH_B3.1";#N/A,#N/A,FALSE,"SCH_C1-a";#N/A,#N/A,FALSE,"SCH_C2";#N/A,#N/A,FALSE,"SCH_C2.1";#N/A,#N/A,FALSE,"SCH_D1A";#N/A,#N/A,FALSE,"SCH_D2";#N/A,#N/A,FALSE,"SCH_D2.1";#N/A,#N/A,FALSE,"SCH_E1";#N/A,#N/A,FALSE,"SCH_F1";#N/A,#N/A,FALSE,"SCH_F-2";#N/A,#N/A,FALSE,"SCH_F-3";#N/A,#N/A,FALSE,"SCH_H1";#N/A,#N/A,FALSE,"SCH_H2";#N/A,#N/A,FALSE,"SCH_H2.1";#N/A,#N/A,FALSE,"SCH_I1";#N/A,#N/A,FALSE,"SCH_I1a";#N/A,#N/A,FALSE,"SCH_J1";#N/A,#N/A,FALSE,"SCH_J3";#N/A,#N/A,FALSE,"SCH_J4"}</definedName>
    <definedName name="wrn.MFR." localSheetId="6" hidden="1">{#N/A,#N/A,FALSE,"Index";#N/A,#N/A,FALSE,"SCH_B1";#N/A,#N/A,FALSE,"SCH_B2";#N/A,#N/A,FALSE,"SCH_B2.1";#N/A,#N/A,FALSE,"SCH_B2.2";#N/A,#N/A,FALSE,"SCH_B2.3";#N/A,#N/A,FALSE,"SCH_B2.4";#N/A,#N/A,FALSE,"SCH_B3";#N/A,#N/A,FALSE,"SCH_B3.1";#N/A,#N/A,FALSE,"SCH_C1-a";#N/A,#N/A,FALSE,"SCH_C2";#N/A,#N/A,FALSE,"SCH_C2.1";#N/A,#N/A,FALSE,"SCH_D1A";#N/A,#N/A,FALSE,"SCH_D2";#N/A,#N/A,FALSE,"SCH_D2.1";#N/A,#N/A,FALSE,"SCH_E1";#N/A,#N/A,FALSE,"SCH_F1";#N/A,#N/A,FALSE,"SCH_F-2";#N/A,#N/A,FALSE,"SCH_F-3";#N/A,#N/A,FALSE,"SCH_H1";#N/A,#N/A,FALSE,"SCH_H2";#N/A,#N/A,FALSE,"SCH_H2.1";#N/A,#N/A,FALSE,"SCH_I1";#N/A,#N/A,FALSE,"SCH_I1a";#N/A,#N/A,FALSE,"SCH_J1";#N/A,#N/A,FALSE,"SCH_J3";#N/A,#N/A,FALSE,"SCH_J4"}</definedName>
    <definedName name="wrn.MFR." localSheetId="5" hidden="1">{#N/A,#N/A,FALSE,"Index";#N/A,#N/A,FALSE,"SCH_B1";#N/A,#N/A,FALSE,"SCH_B2";#N/A,#N/A,FALSE,"SCH_B2.1";#N/A,#N/A,FALSE,"SCH_B2.2";#N/A,#N/A,FALSE,"SCH_B2.3";#N/A,#N/A,FALSE,"SCH_B2.4";#N/A,#N/A,FALSE,"SCH_B3";#N/A,#N/A,FALSE,"SCH_B3.1";#N/A,#N/A,FALSE,"SCH_C1-a";#N/A,#N/A,FALSE,"SCH_C2";#N/A,#N/A,FALSE,"SCH_C2.1";#N/A,#N/A,FALSE,"SCH_D1A";#N/A,#N/A,FALSE,"SCH_D2";#N/A,#N/A,FALSE,"SCH_D2.1";#N/A,#N/A,FALSE,"SCH_E1";#N/A,#N/A,FALSE,"SCH_F1";#N/A,#N/A,FALSE,"SCH_F-2";#N/A,#N/A,FALSE,"SCH_F-3";#N/A,#N/A,FALSE,"SCH_H1";#N/A,#N/A,FALSE,"SCH_H2";#N/A,#N/A,FALSE,"SCH_H2.1";#N/A,#N/A,FALSE,"SCH_I1";#N/A,#N/A,FALSE,"SCH_I1a";#N/A,#N/A,FALSE,"SCH_J1";#N/A,#N/A,FALSE,"SCH_J3";#N/A,#N/A,FALSE,"SCH_J4"}</definedName>
    <definedName name="wrn.MFR." localSheetId="9" hidden="1">{#N/A,#N/A,FALSE,"Index";#N/A,#N/A,FALSE,"SCH_B1";#N/A,#N/A,FALSE,"SCH_B2";#N/A,#N/A,FALSE,"SCH_B2.1";#N/A,#N/A,FALSE,"SCH_B2.2";#N/A,#N/A,FALSE,"SCH_B2.3";#N/A,#N/A,FALSE,"SCH_B2.4";#N/A,#N/A,FALSE,"SCH_B3";#N/A,#N/A,FALSE,"SCH_B3.1";#N/A,#N/A,FALSE,"SCH_C1-a";#N/A,#N/A,FALSE,"SCH_C2";#N/A,#N/A,FALSE,"SCH_C2.1";#N/A,#N/A,FALSE,"SCH_D1A";#N/A,#N/A,FALSE,"SCH_D2";#N/A,#N/A,FALSE,"SCH_D2.1";#N/A,#N/A,FALSE,"SCH_E1";#N/A,#N/A,FALSE,"SCH_F1";#N/A,#N/A,FALSE,"SCH_F-2";#N/A,#N/A,FALSE,"SCH_F-3";#N/A,#N/A,FALSE,"SCH_H1";#N/A,#N/A,FALSE,"SCH_H2";#N/A,#N/A,FALSE,"SCH_H2.1";#N/A,#N/A,FALSE,"SCH_I1";#N/A,#N/A,FALSE,"SCH_I1a";#N/A,#N/A,FALSE,"SCH_J1";#N/A,#N/A,FALSE,"SCH_J3";#N/A,#N/A,FALSE,"SCH_J4"}</definedName>
    <definedName name="wrn.MFR." localSheetId="12" hidden="1">{#N/A,#N/A,FALSE,"Index";#N/A,#N/A,FALSE,"SCH_B1";#N/A,#N/A,FALSE,"SCH_B2";#N/A,#N/A,FALSE,"SCH_B2.1";#N/A,#N/A,FALSE,"SCH_B2.2";#N/A,#N/A,FALSE,"SCH_B2.3";#N/A,#N/A,FALSE,"SCH_B2.4";#N/A,#N/A,FALSE,"SCH_B3";#N/A,#N/A,FALSE,"SCH_B3.1";#N/A,#N/A,FALSE,"SCH_C1-a";#N/A,#N/A,FALSE,"SCH_C2";#N/A,#N/A,FALSE,"SCH_C2.1";#N/A,#N/A,FALSE,"SCH_D1A";#N/A,#N/A,FALSE,"SCH_D2";#N/A,#N/A,FALSE,"SCH_D2.1";#N/A,#N/A,FALSE,"SCH_E1";#N/A,#N/A,FALSE,"SCH_F1";#N/A,#N/A,FALSE,"SCH_F-2";#N/A,#N/A,FALSE,"SCH_F-3";#N/A,#N/A,FALSE,"SCH_H1";#N/A,#N/A,FALSE,"SCH_H2";#N/A,#N/A,FALSE,"SCH_H2.1";#N/A,#N/A,FALSE,"SCH_I1";#N/A,#N/A,FALSE,"SCH_I1a";#N/A,#N/A,FALSE,"SCH_J1";#N/A,#N/A,FALSE,"SCH_J3";#N/A,#N/A,FALSE,"SCH_J4"}</definedName>
    <definedName name="wrn.MFR." hidden="1">{#N/A,#N/A,FALSE,"Index";#N/A,#N/A,FALSE,"SCH_B1";#N/A,#N/A,FALSE,"SCH_B2";#N/A,#N/A,FALSE,"SCH_B2.1";#N/A,#N/A,FALSE,"SCH_B2.2";#N/A,#N/A,FALSE,"SCH_B2.3";#N/A,#N/A,FALSE,"SCH_B2.4";#N/A,#N/A,FALSE,"SCH_B3";#N/A,#N/A,FALSE,"SCH_B3.1";#N/A,#N/A,FALSE,"SCH_C1-a";#N/A,#N/A,FALSE,"SCH_C2";#N/A,#N/A,FALSE,"SCH_C2.1";#N/A,#N/A,FALSE,"SCH_D1A";#N/A,#N/A,FALSE,"SCH_D2";#N/A,#N/A,FALSE,"SCH_D2.1";#N/A,#N/A,FALSE,"SCH_E1";#N/A,#N/A,FALSE,"SCH_F1";#N/A,#N/A,FALSE,"SCH_F-2";#N/A,#N/A,FALSE,"SCH_F-3";#N/A,#N/A,FALSE,"SCH_H1";#N/A,#N/A,FALSE,"SCH_H2";#N/A,#N/A,FALSE,"SCH_H2.1";#N/A,#N/A,FALSE,"SCH_I1";#N/A,#N/A,FALSE,"SCH_I1a";#N/A,#N/A,FALSE,"SCH_J1";#N/A,#N/A,FALSE,"SCH_J3";#N/A,#N/A,FALSE,"SCH_J4"}</definedName>
    <definedName name="wrn.MMFRENT." localSheetId="2" hidden="1">{#N/A,#N/A,FALSE,"Page 1";#N/A,#N/A,FALSE,"Page 2";#N/A,#N/A,FALSE,"Page 3";#N/A,#N/A,FALSE,"Page 4";#N/A,#N/A,FALSE,"Page 5";#N/A,#N/A,FALSE,"Page 6";#N/A,#N/A,FALSE,"Page 7";#N/A,#N/A,FALSE,"Page 8";#N/A,#N/A,FALSE,"Page 9";#N/A,#N/A,FALSE,"PG8WP";#N/A,#N/A,FALSE,"PG9WP"}</definedName>
    <definedName name="wrn.MMFRENT." localSheetId="4" hidden="1">{#N/A,#N/A,FALSE,"Page 1";#N/A,#N/A,FALSE,"Page 2";#N/A,#N/A,FALSE,"Page 3";#N/A,#N/A,FALSE,"Page 4";#N/A,#N/A,FALSE,"Page 5";#N/A,#N/A,FALSE,"Page 6";#N/A,#N/A,FALSE,"Page 7";#N/A,#N/A,FALSE,"Page 8";#N/A,#N/A,FALSE,"Page 9";#N/A,#N/A,FALSE,"PG8WP";#N/A,#N/A,FALSE,"PG9WP"}</definedName>
    <definedName name="wrn.MMFRENT." localSheetId="6" hidden="1">{#N/A,#N/A,FALSE,"Page 1";#N/A,#N/A,FALSE,"Page 2";#N/A,#N/A,FALSE,"Page 3";#N/A,#N/A,FALSE,"Page 4";#N/A,#N/A,FALSE,"Page 5";#N/A,#N/A,FALSE,"Page 6";#N/A,#N/A,FALSE,"Page 7";#N/A,#N/A,FALSE,"Page 8";#N/A,#N/A,FALSE,"Page 9";#N/A,#N/A,FALSE,"PG8WP";#N/A,#N/A,FALSE,"PG9WP"}</definedName>
    <definedName name="wrn.MMFRENT." localSheetId="5" hidden="1">{#N/A,#N/A,FALSE,"Page 1";#N/A,#N/A,FALSE,"Page 2";#N/A,#N/A,FALSE,"Page 3";#N/A,#N/A,FALSE,"Page 4";#N/A,#N/A,FALSE,"Page 5";#N/A,#N/A,FALSE,"Page 6";#N/A,#N/A,FALSE,"Page 7";#N/A,#N/A,FALSE,"Page 8";#N/A,#N/A,FALSE,"Page 9";#N/A,#N/A,FALSE,"PG8WP";#N/A,#N/A,FALSE,"PG9WP"}</definedName>
    <definedName name="wrn.MMFRENT." localSheetId="9" hidden="1">{#N/A,#N/A,FALSE,"Page 1";#N/A,#N/A,FALSE,"Page 2";#N/A,#N/A,FALSE,"Page 3";#N/A,#N/A,FALSE,"Page 4";#N/A,#N/A,FALSE,"Page 5";#N/A,#N/A,FALSE,"Page 6";#N/A,#N/A,FALSE,"Page 7";#N/A,#N/A,FALSE,"Page 8";#N/A,#N/A,FALSE,"Page 9";#N/A,#N/A,FALSE,"PG8WP";#N/A,#N/A,FALSE,"PG9WP"}</definedName>
    <definedName name="wrn.MMFRENT." localSheetId="12" hidden="1">{#N/A,#N/A,FALSE,"Page 1";#N/A,#N/A,FALSE,"Page 2";#N/A,#N/A,FALSE,"Page 3";#N/A,#N/A,FALSE,"Page 4";#N/A,#N/A,FALSE,"Page 5";#N/A,#N/A,FALSE,"Page 6";#N/A,#N/A,FALSE,"Page 7";#N/A,#N/A,FALSE,"Page 8";#N/A,#N/A,FALSE,"Page 9";#N/A,#N/A,FALSE,"PG8WP";#N/A,#N/A,FALSE,"PG9WP"}</definedName>
    <definedName name="wrn.MMFRENT." hidden="1">{#N/A,#N/A,FALSE,"Page 1";#N/A,#N/A,FALSE,"Page 2";#N/A,#N/A,FALSE,"Page 3";#N/A,#N/A,FALSE,"Page 4";#N/A,#N/A,FALSE,"Page 5";#N/A,#N/A,FALSE,"Page 6";#N/A,#N/A,FALSE,"Page 7";#N/A,#N/A,FALSE,"Page 8";#N/A,#N/A,FALSE,"Page 9";#N/A,#N/A,FALSE,"PG8WP";#N/A,#N/A,FALSE,"PG9WP"}</definedName>
    <definedName name="wrn.mmfrent2" localSheetId="2" hidden="1">{#N/A,#N/A,FALSE,"Page 1";#N/A,#N/A,FALSE,"Page 2";#N/A,#N/A,FALSE,"Page 3";#N/A,#N/A,FALSE,"Page 4";#N/A,#N/A,FALSE,"Page 5";#N/A,#N/A,FALSE,"Page 6";#N/A,#N/A,FALSE,"Page 7";#N/A,#N/A,FALSE,"Page 8";#N/A,#N/A,FALSE,"Page 9";#N/A,#N/A,FALSE,"PG8WP";#N/A,#N/A,FALSE,"PG9WP"}</definedName>
    <definedName name="wrn.mmfrent2" localSheetId="4" hidden="1">{#N/A,#N/A,FALSE,"Page 1";#N/A,#N/A,FALSE,"Page 2";#N/A,#N/A,FALSE,"Page 3";#N/A,#N/A,FALSE,"Page 4";#N/A,#N/A,FALSE,"Page 5";#N/A,#N/A,FALSE,"Page 6";#N/A,#N/A,FALSE,"Page 7";#N/A,#N/A,FALSE,"Page 8";#N/A,#N/A,FALSE,"Page 9";#N/A,#N/A,FALSE,"PG8WP";#N/A,#N/A,FALSE,"PG9WP"}</definedName>
    <definedName name="wrn.mmfrent2" localSheetId="6" hidden="1">{#N/A,#N/A,FALSE,"Page 1";#N/A,#N/A,FALSE,"Page 2";#N/A,#N/A,FALSE,"Page 3";#N/A,#N/A,FALSE,"Page 4";#N/A,#N/A,FALSE,"Page 5";#N/A,#N/A,FALSE,"Page 6";#N/A,#N/A,FALSE,"Page 7";#N/A,#N/A,FALSE,"Page 8";#N/A,#N/A,FALSE,"Page 9";#N/A,#N/A,FALSE,"PG8WP";#N/A,#N/A,FALSE,"PG9WP"}</definedName>
    <definedName name="wrn.mmfrent2" localSheetId="5" hidden="1">{#N/A,#N/A,FALSE,"Page 1";#N/A,#N/A,FALSE,"Page 2";#N/A,#N/A,FALSE,"Page 3";#N/A,#N/A,FALSE,"Page 4";#N/A,#N/A,FALSE,"Page 5";#N/A,#N/A,FALSE,"Page 6";#N/A,#N/A,FALSE,"Page 7";#N/A,#N/A,FALSE,"Page 8";#N/A,#N/A,FALSE,"Page 9";#N/A,#N/A,FALSE,"PG8WP";#N/A,#N/A,FALSE,"PG9WP"}</definedName>
    <definedName name="wrn.mmfrent2" localSheetId="9" hidden="1">{#N/A,#N/A,FALSE,"Page 1";#N/A,#N/A,FALSE,"Page 2";#N/A,#N/A,FALSE,"Page 3";#N/A,#N/A,FALSE,"Page 4";#N/A,#N/A,FALSE,"Page 5";#N/A,#N/A,FALSE,"Page 6";#N/A,#N/A,FALSE,"Page 7";#N/A,#N/A,FALSE,"Page 8";#N/A,#N/A,FALSE,"Page 9";#N/A,#N/A,FALSE,"PG8WP";#N/A,#N/A,FALSE,"PG9WP"}</definedName>
    <definedName name="wrn.mmfrent2" localSheetId="12" hidden="1">{#N/A,#N/A,FALSE,"Page 1";#N/A,#N/A,FALSE,"Page 2";#N/A,#N/A,FALSE,"Page 3";#N/A,#N/A,FALSE,"Page 4";#N/A,#N/A,FALSE,"Page 5";#N/A,#N/A,FALSE,"Page 6";#N/A,#N/A,FALSE,"Page 7";#N/A,#N/A,FALSE,"Page 8";#N/A,#N/A,FALSE,"Page 9";#N/A,#N/A,FALSE,"PG8WP";#N/A,#N/A,FALSE,"PG9WP"}</definedName>
    <definedName name="wrn.mmfrent2" hidden="1">{#N/A,#N/A,FALSE,"Page 1";#N/A,#N/A,FALSE,"Page 2";#N/A,#N/A,FALSE,"Page 3";#N/A,#N/A,FALSE,"Page 4";#N/A,#N/A,FALSE,"Page 5";#N/A,#N/A,FALSE,"Page 6";#N/A,#N/A,FALSE,"Page 7";#N/A,#N/A,FALSE,"Page 8";#N/A,#N/A,FALSE,"Page 9";#N/A,#N/A,FALSE,"PG8WP";#N/A,#N/A,FALSE,"PG9WP"}</definedName>
    <definedName name="wrn.OMEXPENSE." localSheetId="2" hidden="1">{"PF",#N/A,FALSE,"Sheet4";"PG",#N/A,FALSE,"Sheet4";"PH",#N/A,FALSE,"Sheet4";"PI",#N/A,FALSE,"Sheet4";"PJ",#N/A,FALSE,"Sheet4"}</definedName>
    <definedName name="wrn.OMEXPENSE." localSheetId="4" hidden="1">{"PF",#N/A,FALSE,"Sheet4";"PG",#N/A,FALSE,"Sheet4";"PH",#N/A,FALSE,"Sheet4";"PI",#N/A,FALSE,"Sheet4";"PJ",#N/A,FALSE,"Sheet4"}</definedName>
    <definedName name="wrn.OMEXPENSE." localSheetId="6" hidden="1">{"PF",#N/A,FALSE,"Sheet4";"PG",#N/A,FALSE,"Sheet4";"PH",#N/A,FALSE,"Sheet4";"PI",#N/A,FALSE,"Sheet4";"PJ",#N/A,FALSE,"Sheet4"}</definedName>
    <definedName name="wrn.OMEXPENSE." localSheetId="5" hidden="1">{"PF",#N/A,FALSE,"Sheet4";"PG",#N/A,FALSE,"Sheet4";"PH",#N/A,FALSE,"Sheet4";"PI",#N/A,FALSE,"Sheet4";"PJ",#N/A,FALSE,"Sheet4"}</definedName>
    <definedName name="wrn.OMEXPENSE." localSheetId="9" hidden="1">{"PF",#N/A,FALSE,"Sheet4";"PG",#N/A,FALSE,"Sheet4";"PH",#N/A,FALSE,"Sheet4";"PI",#N/A,FALSE,"Sheet4";"PJ",#N/A,FALSE,"Sheet4"}</definedName>
    <definedName name="wrn.OMEXPENSE." localSheetId="12" hidden="1">{"PF",#N/A,FALSE,"Sheet4";"PG",#N/A,FALSE,"Sheet4";"PH",#N/A,FALSE,"Sheet4";"PI",#N/A,FALSE,"Sheet4";"PJ",#N/A,FALSE,"Sheet4"}</definedName>
    <definedName name="wrn.OMEXPENSE." hidden="1">{"PF",#N/A,FALSE,"Sheet4";"PG",#N/A,FALSE,"Sheet4";"PH",#N/A,FALSE,"Sheet4";"PI",#N/A,FALSE,"Sheet4";"PJ",#N/A,FALSE,"Sheet4"}</definedName>
    <definedName name="wrn.one." localSheetId="9" hidden="1">{"page1",#N/A,FALSE,"A";"page2",#N/A,FALSE,"A"}</definedName>
    <definedName name="wrn.one." localSheetId="12" hidden="1">{"page1",#N/A,FALSE,"A";"page2",#N/A,FALSE,"A"}</definedName>
    <definedName name="wrn.one." hidden="1">{"page1",#N/A,FALSE,"A";"page2",#N/A,FALSE,"A"}</definedName>
    <definedName name="wrn.PPJOURNAL._.ENTRY." localSheetId="12" hidden="1">{"PPDEFERREDBAL",#N/A,FALSE,"PRIOR PERIOD ADJMT";#N/A,#N/A,FALSE,"PRIOR PERIOD ADJMT";"PPJOURNALENTRY",#N/A,FALSE,"PRIOR PERIOD ADJMT"}</definedName>
    <definedName name="wrn.PPJOURNAL._.ENTRY." hidden="1">{"PPDEFERREDBAL",#N/A,FALSE,"PRIOR PERIOD ADJMT";#N/A,#N/A,FALSE,"PRIOR PERIOD ADJMT";"PPJOURNALENTRY",#N/A,FALSE,"PRIOR PERIOD ADJMT"}</definedName>
    <definedName name="wrn.printtable1." localSheetId="2" hidden="1">{"print1",#N/A,FALSE,"D21CUSTS"}</definedName>
    <definedName name="wrn.printtable1." localSheetId="4" hidden="1">{"print1",#N/A,FALSE,"D21CUSTS"}</definedName>
    <definedName name="wrn.printtable1." localSheetId="6" hidden="1">{"print1",#N/A,FALSE,"D21CUSTS"}</definedName>
    <definedName name="wrn.printtable1." localSheetId="5" hidden="1">{"print1",#N/A,FALSE,"D21CUSTS"}</definedName>
    <definedName name="wrn.printtable1." localSheetId="9" hidden="1">{"print1",#N/A,FALSE,"D21CUSTS"}</definedName>
    <definedName name="wrn.printtable1." localSheetId="12" hidden="1">{"print1",#N/A,FALSE,"D21CUSTS"}</definedName>
    <definedName name="wrn.printtable1." hidden="1">{"print1",#N/A,FALSE,"D21CUSTS"}</definedName>
    <definedName name="wrn.printtable2." localSheetId="2" hidden="1">{"print2",#N/A,FALSE,"D21CUSTS"}</definedName>
    <definedName name="wrn.printtable2." localSheetId="4" hidden="1">{"print2",#N/A,FALSE,"D21CUSTS"}</definedName>
    <definedName name="wrn.printtable2." localSheetId="6" hidden="1">{"print2",#N/A,FALSE,"D21CUSTS"}</definedName>
    <definedName name="wrn.printtable2." localSheetId="5" hidden="1">{"print2",#N/A,FALSE,"D21CUSTS"}</definedName>
    <definedName name="wrn.printtable2." localSheetId="9" hidden="1">{"print2",#N/A,FALSE,"D21CUSTS"}</definedName>
    <definedName name="wrn.printtable2." localSheetId="12" hidden="1">{"print2",#N/A,FALSE,"D21CUSTS"}</definedName>
    <definedName name="wrn.printtable2." hidden="1">{"print2",#N/A,FALSE,"D21CUSTS"}</definedName>
    <definedName name="wrn.printtable3." localSheetId="2" hidden="1">{"print3",#N/A,FALSE,"D21CUSTS"}</definedName>
    <definedName name="wrn.printtable3." localSheetId="4" hidden="1">{"print3",#N/A,FALSE,"D21CUSTS"}</definedName>
    <definedName name="wrn.printtable3." localSheetId="6" hidden="1">{"print3",#N/A,FALSE,"D21CUSTS"}</definedName>
    <definedName name="wrn.printtable3." localSheetId="5" hidden="1">{"print3",#N/A,FALSE,"D21CUSTS"}</definedName>
    <definedName name="wrn.printtable3." localSheetId="9" hidden="1">{"print3",#N/A,FALSE,"D21CUSTS"}</definedName>
    <definedName name="wrn.printtable3." localSheetId="12" hidden="1">{"print3",#N/A,FALSE,"D21CUSTS"}</definedName>
    <definedName name="wrn.printtable3." hidden="1">{"print3",#N/A,FALSE,"D21CUSTS"}</definedName>
    <definedName name="wrn.printtable4." localSheetId="2" hidden="1">{"print4",#N/A,FALSE,"D21CUSTS"}</definedName>
    <definedName name="wrn.printtable4." localSheetId="4" hidden="1">{"print4",#N/A,FALSE,"D21CUSTS"}</definedName>
    <definedName name="wrn.printtable4." localSheetId="6" hidden="1">{"print4",#N/A,FALSE,"D21CUSTS"}</definedName>
    <definedName name="wrn.printtable4." localSheetId="5" hidden="1">{"print4",#N/A,FALSE,"D21CUSTS"}</definedName>
    <definedName name="wrn.printtable4." localSheetId="9" hidden="1">{"print4",#N/A,FALSE,"D21CUSTS"}</definedName>
    <definedName name="wrn.printtable4." localSheetId="12" hidden="1">{"print4",#N/A,FALSE,"D21CUSTS"}</definedName>
    <definedName name="wrn.printtable4." hidden="1">{"print4",#N/A,FALSE,"D21CUSTS"}</definedName>
    <definedName name="wrn.PRIOR._.PERIOD._.ADJMT." localSheetId="12" hidden="1">{#N/A,#N/A,FALSE,"PRIOR PERIOD ADJMT"}</definedName>
    <definedName name="wrn.PRIOR._.PERIOD._.ADJMT." hidden="1">{#N/A,#N/A,FALSE,"PRIOR PERIOD ADJMT"}</definedName>
    <definedName name="wrn.Projected._.Def._.Adjustments." localSheetId="2"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wrn.Projected._.Def._.Adjustments." localSheetId="4"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wrn.Projected._.Def._.Adjustments." localSheetId="6"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wrn.Projected._.Def._.Adjustments." localSheetId="5"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wrn.Projected._.Def._.Adjustments." localSheetId="9"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wrn.Projected._.Def._.Adjustments." localSheetId="12"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wrn.Projected._.Def._.Adjustments." hidden="1">{"projom",#N/A,FALSE,"Central Arizona 1";"projomvar",#N/A,FALSE,"Central Arizona 1";"caz1",#N/A,FALSE,"Central Arizona 1";"cazvar",#N/A,FALSE,"Central Arizona 1";"saz1",#N/A,FALSE,"Southern Arizona 1";"sazvar",#N/A,FALSE,"Southern Arizona 1";"snv1",#N/A,FALSE,"Southern Nevada 1";"snvvar",#N/A,FALSE,"Southern Nevada 1";"nnv1",#N/A,FALSE,"Northern Nevada 1";"nnvvar",#N/A,FALSE,"Northern Nevada 1";"sca1",#N/A,FALSE,"Southern California 1";"scavar",#N/A,FALSE,"Southern California 1";"nca1",#N/A,FALSE,"Northern California 1";"ncavar",#N/A,FALSE,"Northern California 1";"paiute1",#N/A,FALSE,"Paiute 1";"paivar",#N/A,FALSE,"Paiute 1"}</definedName>
    <definedName name="wrn.Projected._.Defiency." localSheetId="2" hidden="1">{"caz2",#N/A,FALSE,"Central Arizona 2";"saz2",#N/A,FALSE,"Southern Arizona 2";"snv2",#N/A,FALSE,"Southern Nevada 2";"nnv2",#N/A,FALSE,"Northern Nevada 2";"sca2",#N/A,FALSE,"Southern California 2";"nca2",#N/A,FALSE,"Northern California 2";"pai2",#N/A,FALSE,"Paiute 2"}</definedName>
    <definedName name="wrn.Projected._.Defiency." localSheetId="4" hidden="1">{"caz2",#N/A,FALSE,"Central Arizona 2";"saz2",#N/A,FALSE,"Southern Arizona 2";"snv2",#N/A,FALSE,"Southern Nevada 2";"nnv2",#N/A,FALSE,"Northern Nevada 2";"sca2",#N/A,FALSE,"Southern California 2";"nca2",#N/A,FALSE,"Northern California 2";"pai2",#N/A,FALSE,"Paiute 2"}</definedName>
    <definedName name="wrn.Projected._.Defiency." localSheetId="6" hidden="1">{"caz2",#N/A,FALSE,"Central Arizona 2";"saz2",#N/A,FALSE,"Southern Arizona 2";"snv2",#N/A,FALSE,"Southern Nevada 2";"nnv2",#N/A,FALSE,"Northern Nevada 2";"sca2",#N/A,FALSE,"Southern California 2";"nca2",#N/A,FALSE,"Northern California 2";"pai2",#N/A,FALSE,"Paiute 2"}</definedName>
    <definedName name="wrn.Projected._.Defiency." localSheetId="5" hidden="1">{"caz2",#N/A,FALSE,"Central Arizona 2";"saz2",#N/A,FALSE,"Southern Arizona 2";"snv2",#N/A,FALSE,"Southern Nevada 2";"nnv2",#N/A,FALSE,"Northern Nevada 2";"sca2",#N/A,FALSE,"Southern California 2";"nca2",#N/A,FALSE,"Northern California 2";"pai2",#N/A,FALSE,"Paiute 2"}</definedName>
    <definedName name="wrn.Projected._.Defiency." localSheetId="9" hidden="1">{"caz2",#N/A,FALSE,"Central Arizona 2";"saz2",#N/A,FALSE,"Southern Arizona 2";"snv2",#N/A,FALSE,"Southern Nevada 2";"nnv2",#N/A,FALSE,"Northern Nevada 2";"sca2",#N/A,FALSE,"Southern California 2";"nca2",#N/A,FALSE,"Northern California 2";"pai2",#N/A,FALSE,"Paiute 2"}</definedName>
    <definedName name="wrn.Projected._.Defiency." localSheetId="12" hidden="1">{"caz2",#N/A,FALSE,"Central Arizona 2";"saz2",#N/A,FALSE,"Southern Arizona 2";"snv2",#N/A,FALSE,"Southern Nevada 2";"nnv2",#N/A,FALSE,"Northern Nevada 2";"sca2",#N/A,FALSE,"Southern California 2";"nca2",#N/A,FALSE,"Northern California 2";"pai2",#N/A,FALSE,"Paiute 2"}</definedName>
    <definedName name="wrn.Projected._.Defiency." hidden="1">{"caz2",#N/A,FALSE,"Central Arizona 2";"saz2",#N/A,FALSE,"Southern Arizona 2";"snv2",#N/A,FALSE,"Southern Nevada 2";"nnv2",#N/A,FALSE,"Northern Nevada 2";"sca2",#N/A,FALSE,"Southern California 2";"nca2",#N/A,FALSE,"Northern California 2";"pai2",#N/A,FALSE,"Paiute 2"}</definedName>
    <definedName name="wrn.Report1." localSheetId="9" hidden="1">{#N/A,#N/A,TRUE,"TOC";#N/A,#N/A,TRUE,"Assum";#N/A,#N/A,TRUE,"Op-BS";#N/A,#N/A,TRUE,"IS";#N/A,#N/A,TRUE,"BSCF";#N/A,#N/A,TRUE,"Ratios";#N/A,#N/A,TRUE,"Sens";#N/A,#N/A,TRUE,"Holmes_IS";#N/A,#N/A,TRUE,"Holmes_BSCF";#N/A,#N/A,TRUE,"Holmes_Rat";#N/A,#N/A,TRUE,"Hound_IS";#N/A,#N/A,TRUE,"Hound_BSCF";#N/A,#N/A,TRUE,"Hound_Rat";#N/A,#N/A,TRUE,"Hound_DCF1"}</definedName>
    <definedName name="wrn.Report1." localSheetId="12" hidden="1">{#N/A,#N/A,TRUE,"TOC";#N/A,#N/A,TRUE,"Assum";#N/A,#N/A,TRUE,"Op-BS";#N/A,#N/A,TRUE,"IS";#N/A,#N/A,TRUE,"BSCF";#N/A,#N/A,TRUE,"Ratios";#N/A,#N/A,TRUE,"Sens";#N/A,#N/A,TRUE,"Holmes_IS";#N/A,#N/A,TRUE,"Holmes_BSCF";#N/A,#N/A,TRUE,"Holmes_Rat";#N/A,#N/A,TRUE,"Hound_IS";#N/A,#N/A,TRUE,"Hound_BSCF";#N/A,#N/A,TRUE,"Hound_Rat";#N/A,#N/A,TRUE,"Hound_DCF1"}</definedName>
    <definedName name="wrn.Report1." hidden="1">{#N/A,#N/A,TRUE,"TOC";#N/A,#N/A,TRUE,"Assum";#N/A,#N/A,TRUE,"Op-BS";#N/A,#N/A,TRUE,"IS";#N/A,#N/A,TRUE,"BSCF";#N/A,#N/A,TRUE,"Ratios";#N/A,#N/A,TRUE,"Sens";#N/A,#N/A,TRUE,"Holmes_IS";#N/A,#N/A,TRUE,"Holmes_BSCF";#N/A,#N/A,TRUE,"Holmes_Rat";#N/A,#N/A,TRUE,"Hound_IS";#N/A,#N/A,TRUE,"Hound_BSCF";#N/A,#N/A,TRUE,"Hound_Rat";#N/A,#N/A,TRUE,"Hound_DCF1"}</definedName>
    <definedName name="wrn.SUP." localSheetId="2" hidden="1">{#N/A,#N/A,FALSE,"WP_B5";#N/A,#N/A,FALSE,"WP_B6";#N/A,#N/A,FALSE,"WP_B6.1";#N/A,#N/A,FALSE,"WP_B6.2";#N/A,#N/A,FALSE,"WP_B7";#N/A,#N/A,FALSE,"WP_B8";#N/A,#N/A,FALSE,"WP_B9";#N/A,#N/A,FALSE,"WP_C1";#N/A,#N/A,FALSE,"WP_C1.1";"WP_C1.2.1",#N/A,FALSE,"WP_C1.2";"WP_C1.2.2",#N/A,FALSE,"WP_C1.2";"WP_C1.2.3",#N/A,FALSE,"WP_C1.2";"WP_C1.2.4",#N/A,FALSE,"WP_C1.2";"WP_C1.2.5",#N/A,FALSE,"WP_C1.2";#N/A,#N/A,FALSE,"WP_C4";#N/A,#N/A,FALSE,"WP_C4a";#N/A,#N/A,FALSE,"WP_C4.1";#N/A,#N/A,FALSE,"WP_C4.2";#N/A,#N/A,FALSE,"WP_C4.3";#N/A,#N/A,FALSE,"WP_C5";#N/A,#N/A,FALSE,"WP_C7";#N/A,#N/A,FALSE,"WP_C8";#N/A,#N/A,FALSE,"WP_C9";#N/A,#N/A,FALSE,"WP_C10";#N/A,#N/A,FALSE,"WP_C11";#N/A,#N/A,FALSE,"WP_C12";#N/A,#N/A,FALSE,"WP_C13";#N/A,#N/A,FALSE,"WP_C14";"WP_D1.1",#N/A,FALSE,"WP_D1";"WP_D1.2",#N/A,FALSE,"WP_D1";"WP_D1.3",#N/A,FALSE,"WP_D1";"WP_D1.4",#N/A,FALSE,"WP_D1";"WP_D1.5",#N/A,FALSE,"WP_D1";#N/A,#N/A,FALSE,"WP_E1 ";#N/A,#N/A,FALSE,"WP_E1.1";#N/A,#N/A,FALSE,"WP_E2";#N/A,#N/A,FALSE,"WP_E3";#N/A,#N/A,FALSE,"WP_E4";#N/A,#N/A,FALSE,"WP_F1";#N/A,#N/A,FALSE,"WP_F-2";#N/A,#N/A,FALSE,"WP_F-2-1";#N/A,#N/A,FALSE,"WP_F-2-2";#N/A,#N/A,FALSE,"WP_F-3";#N/A,#N/A,FALSE,"WP_F-3-1";#N/A,#N/A,FALSE,"WP_F-3-2";#N/A,#N/A,FALSE,"WP_F-4";#N/A,#N/A,FALSE,"WP_F-4.1";#N/A,#N/A,FALSE,"WP_F-4.2";#N/A,#N/A,FALSE,"WP_F-5";#N/A,#N/A,FALSE,"WP_F-6";#N/A,#N/A,FALSE,"WP_F-7"}</definedName>
    <definedName name="wrn.SUP." localSheetId="4" hidden="1">{#N/A,#N/A,FALSE,"WP_B5";#N/A,#N/A,FALSE,"WP_B6";#N/A,#N/A,FALSE,"WP_B6.1";#N/A,#N/A,FALSE,"WP_B6.2";#N/A,#N/A,FALSE,"WP_B7";#N/A,#N/A,FALSE,"WP_B8";#N/A,#N/A,FALSE,"WP_B9";#N/A,#N/A,FALSE,"WP_C1";#N/A,#N/A,FALSE,"WP_C1.1";"WP_C1.2.1",#N/A,FALSE,"WP_C1.2";"WP_C1.2.2",#N/A,FALSE,"WP_C1.2";"WP_C1.2.3",#N/A,FALSE,"WP_C1.2";"WP_C1.2.4",#N/A,FALSE,"WP_C1.2";"WP_C1.2.5",#N/A,FALSE,"WP_C1.2";#N/A,#N/A,FALSE,"WP_C4";#N/A,#N/A,FALSE,"WP_C4a";#N/A,#N/A,FALSE,"WP_C4.1";#N/A,#N/A,FALSE,"WP_C4.2";#N/A,#N/A,FALSE,"WP_C4.3";#N/A,#N/A,FALSE,"WP_C5";#N/A,#N/A,FALSE,"WP_C7";#N/A,#N/A,FALSE,"WP_C8";#N/A,#N/A,FALSE,"WP_C9";#N/A,#N/A,FALSE,"WP_C10";#N/A,#N/A,FALSE,"WP_C11";#N/A,#N/A,FALSE,"WP_C12";#N/A,#N/A,FALSE,"WP_C13";#N/A,#N/A,FALSE,"WP_C14";"WP_D1.1",#N/A,FALSE,"WP_D1";"WP_D1.2",#N/A,FALSE,"WP_D1";"WP_D1.3",#N/A,FALSE,"WP_D1";"WP_D1.4",#N/A,FALSE,"WP_D1";"WP_D1.5",#N/A,FALSE,"WP_D1";#N/A,#N/A,FALSE,"WP_E1 ";#N/A,#N/A,FALSE,"WP_E1.1";#N/A,#N/A,FALSE,"WP_E2";#N/A,#N/A,FALSE,"WP_E3";#N/A,#N/A,FALSE,"WP_E4";#N/A,#N/A,FALSE,"WP_F1";#N/A,#N/A,FALSE,"WP_F-2";#N/A,#N/A,FALSE,"WP_F-2-1";#N/A,#N/A,FALSE,"WP_F-2-2";#N/A,#N/A,FALSE,"WP_F-3";#N/A,#N/A,FALSE,"WP_F-3-1";#N/A,#N/A,FALSE,"WP_F-3-2";#N/A,#N/A,FALSE,"WP_F-4";#N/A,#N/A,FALSE,"WP_F-4.1";#N/A,#N/A,FALSE,"WP_F-4.2";#N/A,#N/A,FALSE,"WP_F-5";#N/A,#N/A,FALSE,"WP_F-6";#N/A,#N/A,FALSE,"WP_F-7"}</definedName>
    <definedName name="wrn.SUP." localSheetId="6" hidden="1">{#N/A,#N/A,FALSE,"WP_B5";#N/A,#N/A,FALSE,"WP_B6";#N/A,#N/A,FALSE,"WP_B6.1";#N/A,#N/A,FALSE,"WP_B6.2";#N/A,#N/A,FALSE,"WP_B7";#N/A,#N/A,FALSE,"WP_B8";#N/A,#N/A,FALSE,"WP_B9";#N/A,#N/A,FALSE,"WP_C1";#N/A,#N/A,FALSE,"WP_C1.1";"WP_C1.2.1",#N/A,FALSE,"WP_C1.2";"WP_C1.2.2",#N/A,FALSE,"WP_C1.2";"WP_C1.2.3",#N/A,FALSE,"WP_C1.2";"WP_C1.2.4",#N/A,FALSE,"WP_C1.2";"WP_C1.2.5",#N/A,FALSE,"WP_C1.2";#N/A,#N/A,FALSE,"WP_C4";#N/A,#N/A,FALSE,"WP_C4a";#N/A,#N/A,FALSE,"WP_C4.1";#N/A,#N/A,FALSE,"WP_C4.2";#N/A,#N/A,FALSE,"WP_C4.3";#N/A,#N/A,FALSE,"WP_C5";#N/A,#N/A,FALSE,"WP_C7";#N/A,#N/A,FALSE,"WP_C8";#N/A,#N/A,FALSE,"WP_C9";#N/A,#N/A,FALSE,"WP_C10";#N/A,#N/A,FALSE,"WP_C11";#N/A,#N/A,FALSE,"WP_C12";#N/A,#N/A,FALSE,"WP_C13";#N/A,#N/A,FALSE,"WP_C14";"WP_D1.1",#N/A,FALSE,"WP_D1";"WP_D1.2",#N/A,FALSE,"WP_D1";"WP_D1.3",#N/A,FALSE,"WP_D1";"WP_D1.4",#N/A,FALSE,"WP_D1";"WP_D1.5",#N/A,FALSE,"WP_D1";#N/A,#N/A,FALSE,"WP_E1 ";#N/A,#N/A,FALSE,"WP_E1.1";#N/A,#N/A,FALSE,"WP_E2";#N/A,#N/A,FALSE,"WP_E3";#N/A,#N/A,FALSE,"WP_E4";#N/A,#N/A,FALSE,"WP_F1";#N/A,#N/A,FALSE,"WP_F-2";#N/A,#N/A,FALSE,"WP_F-2-1";#N/A,#N/A,FALSE,"WP_F-2-2";#N/A,#N/A,FALSE,"WP_F-3";#N/A,#N/A,FALSE,"WP_F-3-1";#N/A,#N/A,FALSE,"WP_F-3-2";#N/A,#N/A,FALSE,"WP_F-4";#N/A,#N/A,FALSE,"WP_F-4.1";#N/A,#N/A,FALSE,"WP_F-4.2";#N/A,#N/A,FALSE,"WP_F-5";#N/A,#N/A,FALSE,"WP_F-6";#N/A,#N/A,FALSE,"WP_F-7"}</definedName>
    <definedName name="wrn.SUP." localSheetId="5" hidden="1">{#N/A,#N/A,FALSE,"WP_B5";#N/A,#N/A,FALSE,"WP_B6";#N/A,#N/A,FALSE,"WP_B6.1";#N/A,#N/A,FALSE,"WP_B6.2";#N/A,#N/A,FALSE,"WP_B7";#N/A,#N/A,FALSE,"WP_B8";#N/A,#N/A,FALSE,"WP_B9";#N/A,#N/A,FALSE,"WP_C1";#N/A,#N/A,FALSE,"WP_C1.1";"WP_C1.2.1",#N/A,FALSE,"WP_C1.2";"WP_C1.2.2",#N/A,FALSE,"WP_C1.2";"WP_C1.2.3",#N/A,FALSE,"WP_C1.2";"WP_C1.2.4",#N/A,FALSE,"WP_C1.2";"WP_C1.2.5",#N/A,FALSE,"WP_C1.2";#N/A,#N/A,FALSE,"WP_C4";#N/A,#N/A,FALSE,"WP_C4a";#N/A,#N/A,FALSE,"WP_C4.1";#N/A,#N/A,FALSE,"WP_C4.2";#N/A,#N/A,FALSE,"WP_C4.3";#N/A,#N/A,FALSE,"WP_C5";#N/A,#N/A,FALSE,"WP_C7";#N/A,#N/A,FALSE,"WP_C8";#N/A,#N/A,FALSE,"WP_C9";#N/A,#N/A,FALSE,"WP_C10";#N/A,#N/A,FALSE,"WP_C11";#N/A,#N/A,FALSE,"WP_C12";#N/A,#N/A,FALSE,"WP_C13";#N/A,#N/A,FALSE,"WP_C14";"WP_D1.1",#N/A,FALSE,"WP_D1";"WP_D1.2",#N/A,FALSE,"WP_D1";"WP_D1.3",#N/A,FALSE,"WP_D1";"WP_D1.4",#N/A,FALSE,"WP_D1";"WP_D1.5",#N/A,FALSE,"WP_D1";#N/A,#N/A,FALSE,"WP_E1 ";#N/A,#N/A,FALSE,"WP_E1.1";#N/A,#N/A,FALSE,"WP_E2";#N/A,#N/A,FALSE,"WP_E3";#N/A,#N/A,FALSE,"WP_E4";#N/A,#N/A,FALSE,"WP_F1";#N/A,#N/A,FALSE,"WP_F-2";#N/A,#N/A,FALSE,"WP_F-2-1";#N/A,#N/A,FALSE,"WP_F-2-2";#N/A,#N/A,FALSE,"WP_F-3";#N/A,#N/A,FALSE,"WP_F-3-1";#N/A,#N/A,FALSE,"WP_F-3-2";#N/A,#N/A,FALSE,"WP_F-4";#N/A,#N/A,FALSE,"WP_F-4.1";#N/A,#N/A,FALSE,"WP_F-4.2";#N/A,#N/A,FALSE,"WP_F-5";#N/A,#N/A,FALSE,"WP_F-6";#N/A,#N/A,FALSE,"WP_F-7"}</definedName>
    <definedName name="wrn.SUP." localSheetId="9" hidden="1">{#N/A,#N/A,FALSE,"WP_B5";#N/A,#N/A,FALSE,"WP_B6";#N/A,#N/A,FALSE,"WP_B6.1";#N/A,#N/A,FALSE,"WP_B6.2";#N/A,#N/A,FALSE,"WP_B7";#N/A,#N/A,FALSE,"WP_B8";#N/A,#N/A,FALSE,"WP_B9";#N/A,#N/A,FALSE,"WP_C1";#N/A,#N/A,FALSE,"WP_C1.1";"WP_C1.2.1",#N/A,FALSE,"WP_C1.2";"WP_C1.2.2",#N/A,FALSE,"WP_C1.2";"WP_C1.2.3",#N/A,FALSE,"WP_C1.2";"WP_C1.2.4",#N/A,FALSE,"WP_C1.2";"WP_C1.2.5",#N/A,FALSE,"WP_C1.2";#N/A,#N/A,FALSE,"WP_C4";#N/A,#N/A,FALSE,"WP_C4a";#N/A,#N/A,FALSE,"WP_C4.1";#N/A,#N/A,FALSE,"WP_C4.2";#N/A,#N/A,FALSE,"WP_C4.3";#N/A,#N/A,FALSE,"WP_C5";#N/A,#N/A,FALSE,"WP_C7";#N/A,#N/A,FALSE,"WP_C8";#N/A,#N/A,FALSE,"WP_C9";#N/A,#N/A,FALSE,"WP_C10";#N/A,#N/A,FALSE,"WP_C11";#N/A,#N/A,FALSE,"WP_C12";#N/A,#N/A,FALSE,"WP_C13";#N/A,#N/A,FALSE,"WP_C14";"WP_D1.1",#N/A,FALSE,"WP_D1";"WP_D1.2",#N/A,FALSE,"WP_D1";"WP_D1.3",#N/A,FALSE,"WP_D1";"WP_D1.4",#N/A,FALSE,"WP_D1";"WP_D1.5",#N/A,FALSE,"WP_D1";#N/A,#N/A,FALSE,"WP_E1 ";#N/A,#N/A,FALSE,"WP_E1.1";#N/A,#N/A,FALSE,"WP_E2";#N/A,#N/A,FALSE,"WP_E3";#N/A,#N/A,FALSE,"WP_E4";#N/A,#N/A,FALSE,"WP_F1";#N/A,#N/A,FALSE,"WP_F-2";#N/A,#N/A,FALSE,"WP_F-2-1";#N/A,#N/A,FALSE,"WP_F-2-2";#N/A,#N/A,FALSE,"WP_F-3";#N/A,#N/A,FALSE,"WP_F-3-1";#N/A,#N/A,FALSE,"WP_F-3-2";#N/A,#N/A,FALSE,"WP_F-4";#N/A,#N/A,FALSE,"WP_F-4.1";#N/A,#N/A,FALSE,"WP_F-4.2";#N/A,#N/A,FALSE,"WP_F-5";#N/A,#N/A,FALSE,"WP_F-6";#N/A,#N/A,FALSE,"WP_F-7"}</definedName>
    <definedName name="wrn.SUP." localSheetId="12" hidden="1">{#N/A,#N/A,FALSE,"WP_B5";#N/A,#N/A,FALSE,"WP_B6";#N/A,#N/A,FALSE,"WP_B6.1";#N/A,#N/A,FALSE,"WP_B6.2";#N/A,#N/A,FALSE,"WP_B7";#N/A,#N/A,FALSE,"WP_B8";#N/A,#N/A,FALSE,"WP_B9";#N/A,#N/A,FALSE,"WP_C1";#N/A,#N/A,FALSE,"WP_C1.1";"WP_C1.2.1",#N/A,FALSE,"WP_C1.2";"WP_C1.2.2",#N/A,FALSE,"WP_C1.2";"WP_C1.2.3",#N/A,FALSE,"WP_C1.2";"WP_C1.2.4",#N/A,FALSE,"WP_C1.2";"WP_C1.2.5",#N/A,FALSE,"WP_C1.2";#N/A,#N/A,FALSE,"WP_C4";#N/A,#N/A,FALSE,"WP_C4a";#N/A,#N/A,FALSE,"WP_C4.1";#N/A,#N/A,FALSE,"WP_C4.2";#N/A,#N/A,FALSE,"WP_C4.3";#N/A,#N/A,FALSE,"WP_C5";#N/A,#N/A,FALSE,"WP_C7";#N/A,#N/A,FALSE,"WP_C8";#N/A,#N/A,FALSE,"WP_C9";#N/A,#N/A,FALSE,"WP_C10";#N/A,#N/A,FALSE,"WP_C11";#N/A,#N/A,FALSE,"WP_C12";#N/A,#N/A,FALSE,"WP_C13";#N/A,#N/A,FALSE,"WP_C14";"WP_D1.1",#N/A,FALSE,"WP_D1";"WP_D1.2",#N/A,FALSE,"WP_D1";"WP_D1.3",#N/A,FALSE,"WP_D1";"WP_D1.4",#N/A,FALSE,"WP_D1";"WP_D1.5",#N/A,FALSE,"WP_D1";#N/A,#N/A,FALSE,"WP_E1 ";#N/A,#N/A,FALSE,"WP_E1.1";#N/A,#N/A,FALSE,"WP_E2";#N/A,#N/A,FALSE,"WP_E3";#N/A,#N/A,FALSE,"WP_E4";#N/A,#N/A,FALSE,"WP_F1";#N/A,#N/A,FALSE,"WP_F-2";#N/A,#N/A,FALSE,"WP_F-2-1";#N/A,#N/A,FALSE,"WP_F-2-2";#N/A,#N/A,FALSE,"WP_F-3";#N/A,#N/A,FALSE,"WP_F-3-1";#N/A,#N/A,FALSE,"WP_F-3-2";#N/A,#N/A,FALSE,"WP_F-4";#N/A,#N/A,FALSE,"WP_F-4.1";#N/A,#N/A,FALSE,"WP_F-4.2";#N/A,#N/A,FALSE,"WP_F-5";#N/A,#N/A,FALSE,"WP_F-6";#N/A,#N/A,FALSE,"WP_F-7"}</definedName>
    <definedName name="wrn.SUP." hidden="1">{#N/A,#N/A,FALSE,"WP_B5";#N/A,#N/A,FALSE,"WP_B6";#N/A,#N/A,FALSE,"WP_B6.1";#N/A,#N/A,FALSE,"WP_B6.2";#N/A,#N/A,FALSE,"WP_B7";#N/A,#N/A,FALSE,"WP_B8";#N/A,#N/A,FALSE,"WP_B9";#N/A,#N/A,FALSE,"WP_C1";#N/A,#N/A,FALSE,"WP_C1.1";"WP_C1.2.1",#N/A,FALSE,"WP_C1.2";"WP_C1.2.2",#N/A,FALSE,"WP_C1.2";"WP_C1.2.3",#N/A,FALSE,"WP_C1.2";"WP_C1.2.4",#N/A,FALSE,"WP_C1.2";"WP_C1.2.5",#N/A,FALSE,"WP_C1.2";#N/A,#N/A,FALSE,"WP_C4";#N/A,#N/A,FALSE,"WP_C4a";#N/A,#N/A,FALSE,"WP_C4.1";#N/A,#N/A,FALSE,"WP_C4.2";#N/A,#N/A,FALSE,"WP_C4.3";#N/A,#N/A,FALSE,"WP_C5";#N/A,#N/A,FALSE,"WP_C7";#N/A,#N/A,FALSE,"WP_C8";#N/A,#N/A,FALSE,"WP_C9";#N/A,#N/A,FALSE,"WP_C10";#N/A,#N/A,FALSE,"WP_C11";#N/A,#N/A,FALSE,"WP_C12";#N/A,#N/A,FALSE,"WP_C13";#N/A,#N/A,FALSE,"WP_C14";"WP_D1.1",#N/A,FALSE,"WP_D1";"WP_D1.2",#N/A,FALSE,"WP_D1";"WP_D1.3",#N/A,FALSE,"WP_D1";"WP_D1.4",#N/A,FALSE,"WP_D1";"WP_D1.5",#N/A,FALSE,"WP_D1";#N/A,#N/A,FALSE,"WP_E1 ";#N/A,#N/A,FALSE,"WP_E1.1";#N/A,#N/A,FALSE,"WP_E2";#N/A,#N/A,FALSE,"WP_E3";#N/A,#N/A,FALSE,"WP_E4";#N/A,#N/A,FALSE,"WP_F1";#N/A,#N/A,FALSE,"WP_F-2";#N/A,#N/A,FALSE,"WP_F-2-1";#N/A,#N/A,FALSE,"WP_F-2-2";#N/A,#N/A,FALSE,"WP_F-3";#N/A,#N/A,FALSE,"WP_F-3-1";#N/A,#N/A,FALSE,"WP_F-3-2";#N/A,#N/A,FALSE,"WP_F-4";#N/A,#N/A,FALSE,"WP_F-4.1";#N/A,#N/A,FALSE,"WP_F-4.2";#N/A,#N/A,FALSE,"WP_F-5";#N/A,#N/A,FALSE,"WP_F-6";#N/A,#N/A,FALSE,"WP_F-7"}</definedName>
    <definedName name="wrn.TAB9510." hidden="1">{"VUE95",#N/A,TRUE,"D";"VUE96",#N/A,TRUE,"E";"VUE97",#N/A,TRUE,"F";"VUE98",#N/A,TRUE,"G"}</definedName>
    <definedName name="wrn.tables." localSheetId="2" hidden="1">{"print1",#N/A,FALSE,"D21CUSTS";"print2",#N/A,FALSE,"D21CUSTS";"print3",#N/A,FALSE,"D21CUSTS";"print4",#N/A,FALSE,"D21CUSTS"}</definedName>
    <definedName name="wrn.tables." localSheetId="4" hidden="1">{"print1",#N/A,FALSE,"D21CUSTS";"print2",#N/A,FALSE,"D21CUSTS";"print3",#N/A,FALSE,"D21CUSTS";"print4",#N/A,FALSE,"D21CUSTS"}</definedName>
    <definedName name="wrn.tables." localSheetId="6" hidden="1">{"print1",#N/A,FALSE,"D21CUSTS";"print2",#N/A,FALSE,"D21CUSTS";"print3",#N/A,FALSE,"D21CUSTS";"print4",#N/A,FALSE,"D21CUSTS"}</definedName>
    <definedName name="wrn.tables." localSheetId="5" hidden="1">{"print1",#N/A,FALSE,"D21CUSTS";"print2",#N/A,FALSE,"D21CUSTS";"print3",#N/A,FALSE,"D21CUSTS";"print4",#N/A,FALSE,"D21CUSTS"}</definedName>
    <definedName name="wrn.tables." localSheetId="9" hidden="1">{"print1",#N/A,FALSE,"D21CUSTS";"print2",#N/A,FALSE,"D21CUSTS";"print3",#N/A,FALSE,"D21CUSTS";"print4",#N/A,FALSE,"D21CUSTS"}</definedName>
    <definedName name="wrn.tables." localSheetId="12" hidden="1">{"print1",#N/A,FALSE,"D21CUSTS";"print2",#N/A,FALSE,"D21CUSTS";"print3",#N/A,FALSE,"D21CUSTS";"print4",#N/A,FALSE,"D21CUSTS"}</definedName>
    <definedName name="wrn.tables." hidden="1">{"print1",#N/A,FALSE,"D21CUSTS";"print2",#N/A,FALSE,"D21CUSTS";"print3",#N/A,FALSE,"D21CUSTS";"print4",#N/A,FALSE,"D21CUSTS"}</definedName>
    <definedName name="wvu.DATABASE." localSheetId="12" hidden="1">{TRUE,TRUE,-1.25,-15.5,484.5,279.75,FALSE,FALSE,TRUE,TRUE,0,1,#N/A,1,#N/A,4.39094650205761,21.0666666666667,1,FALSE,FALSE,3,TRUE,1,FALSE,75,"Swvu.DATABASE.","ACwvu.DATABASE.",1,FALSE,FALSE,0.5,0.5,0.5,0.77,2,"","&amp;L&amp;""""&amp;8PREPARED: N. WINTER  &amp;D &amp;T&amp;C&amp;""""&amp;8&amp;P OF &amp;N&amp;R&amp;""""&amp;8J:INCTAX\94MTHEND\&amp;F",FALSE,FALSE,FALSE,FALSE,1,68,#N/A,#N/A,"=R6C1:R142C8","=R1:R5",#N/A,#N/A,FALSE,FALSE}</definedName>
    <definedName name="wvu.DATABASE." hidden="1">{TRUE,TRUE,-1.25,-15.5,484.5,279.75,FALSE,FALSE,TRUE,TRUE,0,1,#N/A,1,#N/A,4.39094650205761,21.0666666666667,1,FALSE,FALSE,3,TRUE,1,FALSE,75,"Swvu.DATABASE.","ACwvu.DATABASE.",1,FALSE,FALSE,0.5,0.5,0.5,0.77,2,"","&amp;L&amp;""""&amp;8PREPARED: N. WINTER  &amp;D &amp;T&amp;C&amp;""""&amp;8&amp;P OF &amp;N&amp;R&amp;""""&amp;8J:INCTAX\94MTHEND\&amp;F",FALSE,FALSE,FALSE,FALSE,1,68,#N/A,#N/A,"=R6C1:R142C8","=R1:R5",#N/A,#N/A,FALSE,FALSE}</definedName>
    <definedName name="wvu.OP." localSheetId="12" hidden="1">{TRUE,TRUE,-1.25,-15.5,484.5,279.75,FALSE,FALSE,TRUE,TRUE,0,1,#N/A,1,#N/A,5.69105691056911,21.0666666666667,1,FALSE,FALSE,3,TRUE,1,FALSE,75,"Swvu.OP.","ACwvu.OP.",1,FALSE,FALSE,0.535,0.535,0,0.73,2,"","&amp;L&amp;""Courier New""&amp;8PREPARED BY N. WINTER &amp;D &amp;T &amp;C&amp;""Courier New""&amp;8&amp;P OF &amp;N&amp;R&amp;""Courier New""&amp;8J:INCTAX\94MTHEND\&amp;F",FALSE,FALSE,FALSE,FALSE,1,#N/A,1,3,"=R11C1:R77C7","=R2:R10",#N/A,#N/A,FALSE,FALSE}</definedName>
    <definedName name="wvu.OP." hidden="1">{TRUE,TRUE,-1.25,-15.5,484.5,279.75,FALSE,FALSE,TRUE,TRUE,0,1,#N/A,1,#N/A,5.69105691056911,21.0666666666667,1,FALSE,FALSE,3,TRUE,1,FALSE,75,"Swvu.OP.","ACwvu.OP.",1,FALSE,FALSE,0.535,0.535,0,0.73,2,"","&amp;L&amp;""Courier New""&amp;8PREPARED BY N. WINTER &amp;D &amp;T &amp;C&amp;""Courier New""&amp;8&amp;P OF &amp;N&amp;R&amp;""Courier New""&amp;8J:INCTAX\94MTHEND\&amp;F",FALSE,FALSE,FALSE,FALSE,1,#N/A,1,3,"=R11C1:R77C7","=R2:R10",#N/A,#N/A,FALSE,FALSE}</definedName>
    <definedName name="wvu.WP1." localSheetId="12" hidden="1">{TRUE,TRUE,-1.25,-15.5,484.5,279.75,FALSE,FALSE,TRUE,TRUE,0,3,#N/A,1,#N/A,6.54545454545454,15.55,1,FALSE,FALSE,3,TRUE,1,FALSE,100,"Swvu.WP1.","ACwvu.WP1.",1,FALSE,FALSE,0.25,0.25,0.25,0.25,1,"","&amp;L&amp;D &amp;T NBW&amp;C&amp;P&amp;R&amp;F",FALSE,FALSE,FALSE,FALSE,1,100,#N/A,#N/A,FALSE,FALSE,#N/A,#N/A,FALSE,FALSE}</definedName>
    <definedName name="wvu.WP1." hidden="1">{TRUE,TRUE,-1.25,-15.5,484.5,279.75,FALSE,FALSE,TRUE,TRUE,0,3,#N/A,1,#N/A,6.54545454545454,15.55,1,FALSE,FALSE,3,TRUE,1,FALSE,100,"Swvu.WP1.","ACwvu.WP1.",1,FALSE,FALSE,0.25,0.25,0.25,0.25,1,"","&amp;L&amp;D &amp;T NBW&amp;C&amp;P&amp;R&amp;F",FALSE,FALSE,FALSE,FALSE,1,100,#N/A,#N/A,FALSE,FALSE,#N/A,#N/A,FALSE,FALSE}</definedName>
    <definedName name="X" localSheetId="4" hidden="1">#REF!</definedName>
    <definedName name="X" localSheetId="6" hidden="1">#REF!</definedName>
    <definedName name="X" localSheetId="5" hidden="1">#REF!</definedName>
    <definedName name="X" localSheetId="9" hidden="1">#REF!</definedName>
    <definedName name="X" localSheetId="11" hidden="1">#REF!</definedName>
    <definedName name="X" localSheetId="12" hidden="1">#REF!</definedName>
    <definedName name="X" hidden="1">#REF!</definedName>
    <definedName name="xxx" hidden="1">[1]lt!#REF!</definedName>
    <definedName name="Y" localSheetId="13" hidden="1">#REF!</definedName>
    <definedName name="Y" localSheetId="2" hidden="1">#REF!</definedName>
    <definedName name="Y" localSheetId="4" hidden="1">#REF!</definedName>
    <definedName name="Y" localSheetId="6" hidden="1">#REF!</definedName>
    <definedName name="Y" localSheetId="5" hidden="1">#REF!</definedName>
    <definedName name="Y" localSheetId="9" hidden="1">#REF!</definedName>
    <definedName name="Y" localSheetId="10" hidden="1">#REF!</definedName>
    <definedName name="Y" localSheetId="11" hidden="1">#REF!</definedName>
    <definedName name="Y" hidden="1">#REF!</definedName>
    <definedName name="Yvan" hidden="1">{"VUE95",#N/A,TRUE,"D";"VUE96",#N/A,TRUE,"E";"VUE97",#N/A,TRUE,"F";"VUE98",#N/A,TRUE,"G"}</definedName>
    <definedName name="Z" localSheetId="13" hidden="1">#REF!</definedName>
    <definedName name="Z" localSheetId="2" hidden="1">#REF!</definedName>
    <definedName name="Z" localSheetId="4" hidden="1">#REF!</definedName>
    <definedName name="Z" localSheetId="6" hidden="1">#REF!</definedName>
    <definedName name="Z" localSheetId="5" hidden="1">#REF!</definedName>
    <definedName name="Z" localSheetId="9" hidden="1">#REF!</definedName>
    <definedName name="Z" localSheetId="10" hidden="1">#REF!</definedName>
    <definedName name="Z" localSheetId="11" hidden="1">#REF!</definedName>
    <definedName name="Z" hidden="1">#REF!</definedName>
    <definedName name="Z_055ABE5A_5E06_11D2_8EED_0008C7BCAF29_.wvu.PrintArea" localSheetId="13" hidden="1">#REF!</definedName>
    <definedName name="Z_055ABE5A_5E06_11D2_8EED_0008C7BCAF29_.wvu.PrintArea" localSheetId="2" hidden="1">#REF!</definedName>
    <definedName name="Z_055ABE5A_5E06_11D2_8EED_0008C7BCAF29_.wvu.PrintArea" localSheetId="10" hidden="1">#REF!</definedName>
    <definedName name="Z_055ABE5A_5E06_11D2_8EED_0008C7BCAF29_.wvu.PrintArea" localSheetId="11" hidden="1">#REF!</definedName>
    <definedName name="Z_055ABE5A_5E06_11D2_8EED_0008C7BCAF29_.wvu.PrintArea" hidden="1">#REF!</definedName>
    <definedName name="Z_055ABE5A_5E06_11D2_8EED_0008C7BCAF29_.wvu.PrintTitles" localSheetId="13" hidden="1">#REF!</definedName>
    <definedName name="Z_055ABE5A_5E06_11D2_8EED_0008C7BCAF29_.wvu.PrintTitles" localSheetId="2" hidden="1">#REF!</definedName>
    <definedName name="Z_055ABE5A_5E06_11D2_8EED_0008C7BCAF29_.wvu.PrintTitles" localSheetId="10" hidden="1">#REF!</definedName>
    <definedName name="Z_055ABE5A_5E06_11D2_8EED_0008C7BCAF29_.wvu.PrintTitles" localSheetId="11" hidden="1">#REF!</definedName>
    <definedName name="Z_055ABE5A_5E06_11D2_8EED_0008C7BCAF29_.wvu.PrintTitles" hidden="1">#REF!</definedName>
    <definedName name="Z_055ABE69_5E06_11D2_8EED_0008C7BCAF29_.wvu.PrintArea" localSheetId="13" hidden="1">#REF!</definedName>
    <definedName name="Z_055ABE69_5E06_11D2_8EED_0008C7BCAF29_.wvu.PrintArea" localSheetId="2" hidden="1">#REF!</definedName>
    <definedName name="Z_055ABE69_5E06_11D2_8EED_0008C7BCAF29_.wvu.PrintArea" localSheetId="10" hidden="1">#REF!</definedName>
    <definedName name="Z_055ABE69_5E06_11D2_8EED_0008C7BCAF29_.wvu.PrintArea" localSheetId="11" hidden="1">#REF!</definedName>
    <definedName name="Z_055ABE69_5E06_11D2_8EED_0008C7BCAF29_.wvu.PrintArea" hidden="1">#REF!</definedName>
    <definedName name="Z_055ABE69_5E06_11D2_8EED_0008C7BCAF29_.wvu.PrintTitles" localSheetId="13" hidden="1">#REF!</definedName>
    <definedName name="Z_055ABE69_5E06_11D2_8EED_0008C7BCAF29_.wvu.PrintTitles" localSheetId="2" hidden="1">#REF!</definedName>
    <definedName name="Z_055ABE69_5E06_11D2_8EED_0008C7BCAF29_.wvu.PrintTitles" localSheetId="10" hidden="1">#REF!</definedName>
    <definedName name="Z_055ABE69_5E06_11D2_8EED_0008C7BCAF29_.wvu.PrintTitles" localSheetId="11" hidden="1">#REF!</definedName>
    <definedName name="Z_055ABE69_5E06_11D2_8EED_0008C7BCAF29_.wvu.PrintTitles" hidden="1">#REF!</definedName>
    <definedName name="Z_055ABE76_5E06_11D2_8EED_0008C7BCAF29_.wvu.PrintArea" localSheetId="13" hidden="1">#REF!</definedName>
    <definedName name="Z_055ABE76_5E06_11D2_8EED_0008C7BCAF29_.wvu.PrintArea" localSheetId="2" hidden="1">#REF!</definedName>
    <definedName name="Z_055ABE76_5E06_11D2_8EED_0008C7BCAF29_.wvu.PrintArea" localSheetId="10" hidden="1">#REF!</definedName>
    <definedName name="Z_055ABE76_5E06_11D2_8EED_0008C7BCAF29_.wvu.PrintArea" localSheetId="11" hidden="1">#REF!</definedName>
    <definedName name="Z_055ABE76_5E06_11D2_8EED_0008C7BCAF29_.wvu.PrintArea" hidden="1">#REF!</definedName>
    <definedName name="Z_055ABE76_5E06_11D2_8EED_0008C7BCAF29_.wvu.PrintTitles" localSheetId="13" hidden="1">#REF!,#REF!</definedName>
    <definedName name="Z_055ABE76_5E06_11D2_8EED_0008C7BCAF29_.wvu.PrintTitles" localSheetId="2" hidden="1">#REF!,#REF!</definedName>
    <definedName name="Z_055ABE76_5E06_11D2_8EED_0008C7BCAF29_.wvu.PrintTitles" localSheetId="10" hidden="1">#REF!,#REF!</definedName>
    <definedName name="Z_055ABE76_5E06_11D2_8EED_0008C7BCAF29_.wvu.PrintTitles" localSheetId="11" hidden="1">#REF!,#REF!</definedName>
    <definedName name="Z_055ABE76_5E06_11D2_8EED_0008C7BCAF29_.wvu.PrintTitles" hidden="1">#REF!,#REF!</definedName>
    <definedName name="Z_055ABE84_5E06_11D2_8EED_0008C7BCAF29_.wvu.PrintArea" localSheetId="13" hidden="1">#REF!</definedName>
    <definedName name="Z_055ABE84_5E06_11D2_8EED_0008C7BCAF29_.wvu.PrintArea" localSheetId="2" hidden="1">#REF!</definedName>
    <definedName name="Z_055ABE84_5E06_11D2_8EED_0008C7BCAF29_.wvu.PrintArea" localSheetId="10" hidden="1">#REF!</definedName>
    <definedName name="Z_055ABE84_5E06_11D2_8EED_0008C7BCAF29_.wvu.PrintArea" localSheetId="11" hidden="1">#REF!</definedName>
    <definedName name="Z_055ABE84_5E06_11D2_8EED_0008C7BCAF29_.wvu.PrintArea" hidden="1">#REF!</definedName>
    <definedName name="Z_055ABE84_5E06_11D2_8EED_0008C7BCAF29_.wvu.PrintTitles" localSheetId="13" hidden="1">#REF!</definedName>
    <definedName name="Z_055ABE84_5E06_11D2_8EED_0008C7BCAF29_.wvu.PrintTitles" localSheetId="2" hidden="1">#REF!</definedName>
    <definedName name="Z_055ABE84_5E06_11D2_8EED_0008C7BCAF29_.wvu.PrintTitles" localSheetId="10" hidden="1">#REF!</definedName>
    <definedName name="Z_055ABE84_5E06_11D2_8EED_0008C7BCAF29_.wvu.PrintTitles" localSheetId="11" hidden="1">#REF!</definedName>
    <definedName name="Z_055ABE84_5E06_11D2_8EED_0008C7BCAF29_.wvu.PrintTitles" hidden="1">#REF!</definedName>
    <definedName name="Z_055ABE93_5E06_11D2_8EED_0008C7BCAF29_.wvu.PrintArea" localSheetId="13" hidden="1">#REF!</definedName>
    <definedName name="Z_055ABE93_5E06_11D2_8EED_0008C7BCAF29_.wvu.PrintArea" localSheetId="2" hidden="1">#REF!</definedName>
    <definedName name="Z_055ABE93_5E06_11D2_8EED_0008C7BCAF29_.wvu.PrintArea" localSheetId="10" hidden="1">#REF!</definedName>
    <definedName name="Z_055ABE93_5E06_11D2_8EED_0008C7BCAF29_.wvu.PrintArea" localSheetId="11" hidden="1">#REF!</definedName>
    <definedName name="Z_055ABE93_5E06_11D2_8EED_0008C7BCAF29_.wvu.PrintArea" hidden="1">#REF!</definedName>
    <definedName name="Z_055ABE93_5E06_11D2_8EED_0008C7BCAF29_.wvu.PrintTitles" localSheetId="13" hidden="1">#REF!</definedName>
    <definedName name="Z_055ABE93_5E06_11D2_8EED_0008C7BCAF29_.wvu.PrintTitles" localSheetId="2" hidden="1">#REF!</definedName>
    <definedName name="Z_055ABE93_5E06_11D2_8EED_0008C7BCAF29_.wvu.PrintTitles" localSheetId="10" hidden="1">#REF!</definedName>
    <definedName name="Z_055ABE93_5E06_11D2_8EED_0008C7BCAF29_.wvu.PrintTitles" localSheetId="11" hidden="1">#REF!</definedName>
    <definedName name="Z_055ABE93_5E06_11D2_8EED_0008C7BCAF29_.wvu.PrintTitles" hidden="1">#REF!</definedName>
    <definedName name="Z_055ABEA0_5E06_11D2_8EED_0008C7BCAF29_.wvu.PrintArea" localSheetId="13" hidden="1">#REF!</definedName>
    <definedName name="Z_055ABEA0_5E06_11D2_8EED_0008C7BCAF29_.wvu.PrintArea" localSheetId="2" hidden="1">#REF!</definedName>
    <definedName name="Z_055ABEA0_5E06_11D2_8EED_0008C7BCAF29_.wvu.PrintArea" localSheetId="10" hidden="1">#REF!</definedName>
    <definedName name="Z_055ABEA0_5E06_11D2_8EED_0008C7BCAF29_.wvu.PrintArea" localSheetId="11" hidden="1">#REF!</definedName>
    <definedName name="Z_055ABEA0_5E06_11D2_8EED_0008C7BCAF29_.wvu.PrintArea" hidden="1">#REF!</definedName>
    <definedName name="Z_055ABEA0_5E06_11D2_8EED_0008C7BCAF29_.wvu.PrintTitles" localSheetId="13" hidden="1">#REF!,#REF!</definedName>
    <definedName name="Z_055ABEA0_5E06_11D2_8EED_0008C7BCAF29_.wvu.PrintTitles" localSheetId="2" hidden="1">#REF!,#REF!</definedName>
    <definedName name="Z_055ABEA0_5E06_11D2_8EED_0008C7BCAF29_.wvu.PrintTitles" localSheetId="10" hidden="1">#REF!,#REF!</definedName>
    <definedName name="Z_055ABEA0_5E06_11D2_8EED_0008C7BCAF29_.wvu.PrintTitles" localSheetId="11" hidden="1">#REF!,#REF!</definedName>
    <definedName name="Z_055ABEA0_5E06_11D2_8EED_0008C7BCAF29_.wvu.PrintTitles" hidden="1">#REF!,#REF!</definedName>
    <definedName name="Z_05DE23E1_1046_11D2_8E70_0008C77C0743_.wvu.PrintArea" localSheetId="12" hidden="1">#REF!</definedName>
    <definedName name="Z_05DE23E1_1046_11D2_8E70_0008C77C0743_.wvu.PrintArea" hidden="1">#REF!</definedName>
    <definedName name="Z_05DE23E1_1046_11D2_8E70_0008C77C0743_.wvu.PrintTitles" localSheetId="12" hidden="1">#REF!,#REF!</definedName>
    <definedName name="Z_05DE23E1_1046_11D2_8E70_0008C77C0743_.wvu.PrintTitles" hidden="1">#REF!,#REF!</definedName>
    <definedName name="Z_05DE23E4_1046_11D2_8E70_0008C77C0743_.wvu.PrintArea" localSheetId="12" hidden="1">#REF!</definedName>
    <definedName name="Z_05DE23E4_1046_11D2_8E70_0008C77C0743_.wvu.PrintArea" hidden="1">#REF!</definedName>
    <definedName name="Z_05DE23E4_1046_11D2_8E70_0008C77C0743_.wvu.PrintTitles" localSheetId="12" hidden="1">#REF!</definedName>
    <definedName name="Z_05DE23E4_1046_11D2_8E70_0008C77C0743_.wvu.PrintTitles" hidden="1">#REF!</definedName>
    <definedName name="Z_05DE23E9_1046_11D2_8E70_0008C77C0743_.wvu.PrintArea" localSheetId="12" hidden="1">#REF!</definedName>
    <definedName name="Z_05DE23E9_1046_11D2_8E70_0008C77C0743_.wvu.PrintArea" hidden="1">#REF!</definedName>
    <definedName name="Z_05DE23E9_1046_11D2_8E70_0008C77C0743_.wvu.PrintTitles" localSheetId="12" hidden="1">#REF!,#REF!</definedName>
    <definedName name="Z_05DE23E9_1046_11D2_8E70_0008C77C0743_.wvu.PrintTitles" hidden="1">#REF!,#REF!</definedName>
    <definedName name="Z_05DE23EB_1046_11D2_8E70_0008C77C0743_.wvu.PrintArea" localSheetId="12" hidden="1">#REF!</definedName>
    <definedName name="Z_05DE23EB_1046_11D2_8E70_0008C77C0743_.wvu.PrintArea" hidden="1">#REF!</definedName>
    <definedName name="Z_05DE23EB_1046_11D2_8E70_0008C77C0743_.wvu.PrintTitles" localSheetId="12" hidden="1">#REF!,#REF!</definedName>
    <definedName name="Z_05DE23EB_1046_11D2_8E70_0008C77C0743_.wvu.PrintTitles" hidden="1">#REF!,#REF!</definedName>
    <definedName name="Z_05DE23EE_1046_11D2_8E70_0008C77C0743_.wvu.PrintArea" localSheetId="12" hidden="1">#REF!</definedName>
    <definedName name="Z_05DE23EE_1046_11D2_8E70_0008C77C0743_.wvu.PrintArea" hidden="1">#REF!</definedName>
    <definedName name="Z_05DE23EE_1046_11D2_8E70_0008C77C0743_.wvu.PrintTitles" localSheetId="12" hidden="1">#REF!</definedName>
    <definedName name="Z_05DE23EE_1046_11D2_8E70_0008C77C0743_.wvu.PrintTitles" hidden="1">#REF!</definedName>
    <definedName name="Z_05DE23F3_1046_11D2_8E70_0008C77C0743_.wvu.PrintArea" localSheetId="12" hidden="1">#REF!</definedName>
    <definedName name="Z_05DE23F3_1046_11D2_8E70_0008C77C0743_.wvu.PrintArea" hidden="1">#REF!</definedName>
    <definedName name="Z_05DE23F3_1046_11D2_8E70_0008C77C0743_.wvu.PrintTitles" localSheetId="12" hidden="1">#REF!,#REF!</definedName>
    <definedName name="Z_05DE23F3_1046_11D2_8E70_0008C77C0743_.wvu.PrintTitles" hidden="1">#REF!,#REF!</definedName>
    <definedName name="Z_05DE23F6_1046_11D2_8E70_0008C77C0743_.wvu.PrintArea" localSheetId="12" hidden="1">#REF!</definedName>
    <definedName name="Z_05DE23F6_1046_11D2_8E70_0008C77C0743_.wvu.PrintArea" hidden="1">#REF!</definedName>
    <definedName name="Z_05DE23F6_1046_11D2_8E70_0008C77C0743_.wvu.PrintTitles" localSheetId="12" hidden="1">#REF!,#REF!</definedName>
    <definedName name="Z_05DE23F6_1046_11D2_8E70_0008C77C0743_.wvu.PrintTitles" hidden="1">#REF!,#REF!</definedName>
    <definedName name="Z_0CE6A482_5DEF_11D2_8EC3_0008C77C0743_.wvu.PrintArea" localSheetId="12" hidden="1">#REF!</definedName>
    <definedName name="Z_0CE6A482_5DEF_11D2_8EC3_0008C77C0743_.wvu.PrintArea" hidden="1">#REF!</definedName>
    <definedName name="Z_0CE6A482_5DEF_11D2_8EC3_0008C77C0743_.wvu.PrintTitles" localSheetId="12" hidden="1">#REF!</definedName>
    <definedName name="Z_0CE6A482_5DEF_11D2_8EC3_0008C77C0743_.wvu.PrintTitles" hidden="1">#REF!</definedName>
    <definedName name="Z_0CE6A491_5DEF_11D2_8EC3_0008C77C0743_.wvu.PrintArea" localSheetId="12" hidden="1">#REF!</definedName>
    <definedName name="Z_0CE6A491_5DEF_11D2_8EC3_0008C77C0743_.wvu.PrintArea" hidden="1">#REF!</definedName>
    <definedName name="Z_0CE6A491_5DEF_11D2_8EC3_0008C77C0743_.wvu.PrintTitles" localSheetId="13" hidden="1">#REF!</definedName>
    <definedName name="Z_0CE6A491_5DEF_11D2_8EC3_0008C77C0743_.wvu.PrintTitles" localSheetId="2" hidden="1">#REF!</definedName>
    <definedName name="Z_0CE6A491_5DEF_11D2_8EC3_0008C77C0743_.wvu.PrintTitles" localSheetId="10" hidden="1">#REF!</definedName>
    <definedName name="Z_0CE6A491_5DEF_11D2_8EC3_0008C77C0743_.wvu.PrintTitles" localSheetId="11" hidden="1">#REF!</definedName>
    <definedName name="Z_0CE6A491_5DEF_11D2_8EC3_0008C77C0743_.wvu.PrintTitles" hidden="1">#REF!</definedName>
    <definedName name="Z_0CE6A49E_5DEF_11D2_8EC3_0008C77C0743_.wvu.PrintArea" localSheetId="13" hidden="1">#REF!</definedName>
    <definedName name="Z_0CE6A49E_5DEF_11D2_8EC3_0008C77C0743_.wvu.PrintArea" localSheetId="2" hidden="1">#REF!</definedName>
    <definedName name="Z_0CE6A49E_5DEF_11D2_8EC3_0008C77C0743_.wvu.PrintArea" localSheetId="10" hidden="1">#REF!</definedName>
    <definedName name="Z_0CE6A49E_5DEF_11D2_8EC3_0008C77C0743_.wvu.PrintArea" localSheetId="11" hidden="1">#REF!</definedName>
    <definedName name="Z_0CE6A49E_5DEF_11D2_8EC3_0008C77C0743_.wvu.PrintArea" hidden="1">#REF!</definedName>
    <definedName name="Z_0CE6A49E_5DEF_11D2_8EC3_0008C77C0743_.wvu.PrintTitles" localSheetId="12" hidden="1">#REF!,#REF!</definedName>
    <definedName name="Z_0CE6A49E_5DEF_11D2_8EC3_0008C77C0743_.wvu.PrintTitles" hidden="1">#REF!,#REF!</definedName>
    <definedName name="Z_0CE6A4AB_5DEF_11D2_8EC3_0008C77C0743_.wvu.PrintArea" localSheetId="12" hidden="1">#REF!</definedName>
    <definedName name="Z_0CE6A4AB_5DEF_11D2_8EC3_0008C77C0743_.wvu.PrintArea" hidden="1">#REF!</definedName>
    <definedName name="Z_0CE6A4AB_5DEF_11D2_8EC3_0008C77C0743_.wvu.PrintTitles" localSheetId="12" hidden="1">#REF!</definedName>
    <definedName name="Z_0CE6A4AB_5DEF_11D2_8EC3_0008C77C0743_.wvu.PrintTitles" hidden="1">#REF!</definedName>
    <definedName name="Z_0CE6A4BA_5DEF_11D2_8EC3_0008C77C0743_.wvu.PrintArea" localSheetId="12" hidden="1">#REF!</definedName>
    <definedName name="Z_0CE6A4BA_5DEF_11D2_8EC3_0008C77C0743_.wvu.PrintArea" hidden="1">#REF!</definedName>
    <definedName name="Z_0CE6A4BA_5DEF_11D2_8EC3_0008C77C0743_.wvu.PrintTitles" localSheetId="13" hidden="1">#REF!</definedName>
    <definedName name="Z_0CE6A4BA_5DEF_11D2_8EC3_0008C77C0743_.wvu.PrintTitles" localSheetId="2" hidden="1">#REF!</definedName>
    <definedName name="Z_0CE6A4BA_5DEF_11D2_8EC3_0008C77C0743_.wvu.PrintTitles" localSheetId="10" hidden="1">#REF!</definedName>
    <definedName name="Z_0CE6A4BA_5DEF_11D2_8EC3_0008C77C0743_.wvu.PrintTitles" localSheetId="11" hidden="1">#REF!</definedName>
    <definedName name="Z_0CE6A4BA_5DEF_11D2_8EC3_0008C77C0743_.wvu.PrintTitles" hidden="1">#REF!</definedName>
    <definedName name="Z_0CE6A4C7_5DEF_11D2_8EC3_0008C77C0743_.wvu.PrintArea" localSheetId="13" hidden="1">#REF!</definedName>
    <definedName name="Z_0CE6A4C7_5DEF_11D2_8EC3_0008C77C0743_.wvu.PrintArea" localSheetId="2" hidden="1">#REF!</definedName>
    <definedName name="Z_0CE6A4C7_5DEF_11D2_8EC3_0008C77C0743_.wvu.PrintArea" localSheetId="10" hidden="1">#REF!</definedName>
    <definedName name="Z_0CE6A4C7_5DEF_11D2_8EC3_0008C77C0743_.wvu.PrintArea" localSheetId="11" hidden="1">#REF!</definedName>
    <definedName name="Z_0CE6A4C7_5DEF_11D2_8EC3_0008C77C0743_.wvu.PrintArea" hidden="1">#REF!</definedName>
    <definedName name="Z_0CE6A4C7_5DEF_11D2_8EC3_0008C77C0743_.wvu.PrintTitles" localSheetId="12" hidden="1">#REF!,#REF!</definedName>
    <definedName name="Z_0CE6A4C7_5DEF_11D2_8EC3_0008C77C0743_.wvu.PrintTitles" hidden="1">#REF!,#REF!</definedName>
    <definedName name="Z_0CE6A4D4_5DEF_11D2_8EC3_0008C77C0743_.wvu.PrintArea" localSheetId="12" hidden="1">#REF!</definedName>
    <definedName name="Z_0CE6A4D4_5DEF_11D2_8EC3_0008C77C0743_.wvu.PrintArea" hidden="1">#REF!</definedName>
    <definedName name="Z_0CE6A4D4_5DEF_11D2_8EC3_0008C77C0743_.wvu.PrintTitles" localSheetId="12" hidden="1">#REF!</definedName>
    <definedName name="Z_0CE6A4D4_5DEF_11D2_8EC3_0008C77C0743_.wvu.PrintTitles" hidden="1">#REF!</definedName>
    <definedName name="Z_0CE6A4E3_5DEF_11D2_8EC3_0008C77C0743_.wvu.PrintArea" localSheetId="12" hidden="1">#REF!</definedName>
    <definedName name="Z_0CE6A4E3_5DEF_11D2_8EC3_0008C77C0743_.wvu.PrintArea" hidden="1">#REF!</definedName>
    <definedName name="Z_0CE6A4E3_5DEF_11D2_8EC3_0008C77C0743_.wvu.PrintTitles" localSheetId="13" hidden="1">#REF!</definedName>
    <definedName name="Z_0CE6A4E3_5DEF_11D2_8EC3_0008C77C0743_.wvu.PrintTitles" localSheetId="2" hidden="1">#REF!</definedName>
    <definedName name="Z_0CE6A4E3_5DEF_11D2_8EC3_0008C77C0743_.wvu.PrintTitles" localSheetId="10" hidden="1">#REF!</definedName>
    <definedName name="Z_0CE6A4E3_5DEF_11D2_8EC3_0008C77C0743_.wvu.PrintTitles" localSheetId="11" hidden="1">#REF!</definedName>
    <definedName name="Z_0CE6A4E3_5DEF_11D2_8EC3_0008C77C0743_.wvu.PrintTitles" hidden="1">#REF!</definedName>
    <definedName name="Z_0CE6A4F0_5DEF_11D2_8EC3_0008C77C0743_.wvu.PrintArea" localSheetId="13" hidden="1">#REF!</definedName>
    <definedName name="Z_0CE6A4F0_5DEF_11D2_8EC3_0008C77C0743_.wvu.PrintArea" localSheetId="2" hidden="1">#REF!</definedName>
    <definedName name="Z_0CE6A4F0_5DEF_11D2_8EC3_0008C77C0743_.wvu.PrintArea" localSheetId="10" hidden="1">#REF!</definedName>
    <definedName name="Z_0CE6A4F0_5DEF_11D2_8EC3_0008C77C0743_.wvu.PrintArea" localSheetId="11" hidden="1">#REF!</definedName>
    <definedName name="Z_0CE6A4F0_5DEF_11D2_8EC3_0008C77C0743_.wvu.PrintArea" hidden="1">#REF!</definedName>
    <definedName name="Z_0CE6A4F0_5DEF_11D2_8EC3_0008C77C0743_.wvu.PrintTitles" localSheetId="12" hidden="1">#REF!,#REF!</definedName>
    <definedName name="Z_0CE6A4F0_5DEF_11D2_8EC3_0008C77C0743_.wvu.PrintTitles" hidden="1">#REF!,#REF!</definedName>
    <definedName name="Z_0CE6A4FD_5DEF_11D2_8EC3_0008C77C0743_.wvu.PrintArea" localSheetId="12" hidden="1">#REF!</definedName>
    <definedName name="Z_0CE6A4FD_5DEF_11D2_8EC3_0008C77C0743_.wvu.PrintArea" hidden="1">#REF!</definedName>
    <definedName name="Z_0CE6A4FD_5DEF_11D2_8EC3_0008C77C0743_.wvu.PrintTitles" localSheetId="12" hidden="1">#REF!</definedName>
    <definedName name="Z_0CE6A4FD_5DEF_11D2_8EC3_0008C77C0743_.wvu.PrintTitles" hidden="1">#REF!</definedName>
    <definedName name="Z_0CE6A50C_5DEF_11D2_8EC3_0008C77C0743_.wvu.PrintArea" localSheetId="12" hidden="1">#REF!</definedName>
    <definedName name="Z_0CE6A50C_5DEF_11D2_8EC3_0008C77C0743_.wvu.PrintArea" hidden="1">#REF!</definedName>
    <definedName name="Z_0CE6A50C_5DEF_11D2_8EC3_0008C77C0743_.wvu.PrintTitles" localSheetId="13" hidden="1">#REF!</definedName>
    <definedName name="Z_0CE6A50C_5DEF_11D2_8EC3_0008C77C0743_.wvu.PrintTitles" localSheetId="2" hidden="1">#REF!</definedName>
    <definedName name="Z_0CE6A50C_5DEF_11D2_8EC3_0008C77C0743_.wvu.PrintTitles" localSheetId="10" hidden="1">#REF!</definedName>
    <definedName name="Z_0CE6A50C_5DEF_11D2_8EC3_0008C77C0743_.wvu.PrintTitles" localSheetId="11" hidden="1">#REF!</definedName>
    <definedName name="Z_0CE6A50C_5DEF_11D2_8EC3_0008C77C0743_.wvu.PrintTitles" hidden="1">#REF!</definedName>
    <definedName name="Z_0CE6A519_5DEF_11D2_8EC3_0008C77C0743_.wvu.PrintArea" localSheetId="13" hidden="1">#REF!</definedName>
    <definedName name="Z_0CE6A519_5DEF_11D2_8EC3_0008C77C0743_.wvu.PrintArea" localSheetId="2" hidden="1">#REF!</definedName>
    <definedName name="Z_0CE6A519_5DEF_11D2_8EC3_0008C77C0743_.wvu.PrintArea" localSheetId="10" hidden="1">#REF!</definedName>
    <definedName name="Z_0CE6A519_5DEF_11D2_8EC3_0008C77C0743_.wvu.PrintArea" localSheetId="11" hidden="1">#REF!</definedName>
    <definedName name="Z_0CE6A519_5DEF_11D2_8EC3_0008C77C0743_.wvu.PrintArea" hidden="1">#REF!</definedName>
    <definedName name="Z_0CE6A519_5DEF_11D2_8EC3_0008C77C0743_.wvu.PrintTitles" localSheetId="12" hidden="1">#REF!,#REF!</definedName>
    <definedName name="Z_0CE6A519_5DEF_11D2_8EC3_0008C77C0743_.wvu.PrintTitles" hidden="1">#REF!,#REF!</definedName>
    <definedName name="Z_0E8DEF60_5D61_11D2_8EEB_0008C7BCAF29_.wvu.PrintArea" localSheetId="12" hidden="1">#REF!</definedName>
    <definedName name="Z_0E8DEF60_5D61_11D2_8EEB_0008C7BCAF29_.wvu.PrintArea" hidden="1">#REF!</definedName>
    <definedName name="Z_0E8DEF60_5D61_11D2_8EEB_0008C7BCAF29_.wvu.PrintTitles" localSheetId="12" hidden="1">#REF!,#REF!</definedName>
    <definedName name="Z_0E8DEF60_5D61_11D2_8EEB_0008C7BCAF29_.wvu.PrintTitles" hidden="1">#REF!,#REF!</definedName>
    <definedName name="Z_0E8DEF63_5D61_11D2_8EEB_0008C7BCAF29_.wvu.PrintArea" localSheetId="12" hidden="1">#REF!</definedName>
    <definedName name="Z_0E8DEF63_5D61_11D2_8EEB_0008C7BCAF29_.wvu.PrintArea" hidden="1">#REF!</definedName>
    <definedName name="Z_0E8DEF63_5D61_11D2_8EEB_0008C7BCAF29_.wvu.PrintTitles" localSheetId="12" hidden="1">#REF!</definedName>
    <definedName name="Z_0E8DEF63_5D61_11D2_8EEB_0008C7BCAF29_.wvu.PrintTitles" hidden="1">#REF!</definedName>
    <definedName name="Z_0E8DEF68_5D61_11D2_8EEB_0008C7BCAF29_.wvu.PrintArea" localSheetId="12" hidden="1">#REF!</definedName>
    <definedName name="Z_0E8DEF68_5D61_11D2_8EEB_0008C7BCAF29_.wvu.PrintArea" hidden="1">#REF!</definedName>
    <definedName name="Z_0E8DEF68_5D61_11D2_8EEB_0008C7BCAF29_.wvu.PrintTitles" localSheetId="12" hidden="1">#REF!,#REF!</definedName>
    <definedName name="Z_0E8DEF68_5D61_11D2_8EEB_0008C7BCAF29_.wvu.PrintTitles" hidden="1">#REF!,#REF!</definedName>
    <definedName name="Z_0E8DEF6A_5D61_11D2_8EEB_0008C7BCAF29_.wvu.PrintArea" localSheetId="12" hidden="1">#REF!</definedName>
    <definedName name="Z_0E8DEF6A_5D61_11D2_8EEB_0008C7BCAF29_.wvu.PrintArea" hidden="1">#REF!</definedName>
    <definedName name="Z_0E8DEF6A_5D61_11D2_8EEB_0008C7BCAF29_.wvu.PrintTitles" localSheetId="12" hidden="1">#REF!,#REF!</definedName>
    <definedName name="Z_0E8DEF6A_5D61_11D2_8EEB_0008C7BCAF29_.wvu.PrintTitles" hidden="1">#REF!,#REF!</definedName>
    <definedName name="Z_0E8DEF6D_5D61_11D2_8EEB_0008C7BCAF29_.wvu.PrintArea" localSheetId="12" hidden="1">#REF!</definedName>
    <definedName name="Z_0E8DEF6D_5D61_11D2_8EEB_0008C7BCAF29_.wvu.PrintArea" hidden="1">#REF!</definedName>
    <definedName name="Z_0E8DEF6D_5D61_11D2_8EEB_0008C7BCAF29_.wvu.PrintTitles" localSheetId="12" hidden="1">#REF!</definedName>
    <definedName name="Z_0E8DEF6D_5D61_11D2_8EEB_0008C7BCAF29_.wvu.PrintTitles" hidden="1">#REF!</definedName>
    <definedName name="Z_0E8DEF72_5D61_11D2_8EEB_0008C7BCAF29_.wvu.PrintArea" localSheetId="12" hidden="1">#REF!</definedName>
    <definedName name="Z_0E8DEF72_5D61_11D2_8EEB_0008C7BCAF29_.wvu.PrintArea" hidden="1">#REF!</definedName>
    <definedName name="Z_0E8DEF72_5D61_11D2_8EEB_0008C7BCAF29_.wvu.PrintTitles" localSheetId="12" hidden="1">#REF!,#REF!</definedName>
    <definedName name="Z_0E8DEF72_5D61_11D2_8EEB_0008C7BCAF29_.wvu.PrintTitles" hidden="1">#REF!,#REF!</definedName>
    <definedName name="Z_0E8DEF75_5D61_11D2_8EEB_0008C7BCAF29_.wvu.PrintArea" localSheetId="12" hidden="1">#REF!</definedName>
    <definedName name="Z_0E8DEF75_5D61_11D2_8EEB_0008C7BCAF29_.wvu.PrintArea" hidden="1">#REF!</definedName>
    <definedName name="Z_0E8DEF75_5D61_11D2_8EEB_0008C7BCAF29_.wvu.PrintTitles" localSheetId="12" hidden="1">#REF!,#REF!</definedName>
    <definedName name="Z_0E8DEF75_5D61_11D2_8EEB_0008C7BCAF29_.wvu.PrintTitles" hidden="1">#REF!,#REF!</definedName>
    <definedName name="Z_179EFDC8_A1B1_11D3_8FA9_0008C7809E09_.wvu.PrintArea" localSheetId="12" hidden="1">#REF!</definedName>
    <definedName name="Z_179EFDC8_A1B1_11D3_8FA9_0008C7809E09_.wvu.PrintArea" hidden="1">#REF!</definedName>
    <definedName name="Z_179EFDC8_A1B1_11D3_8FA9_0008C7809E09_.wvu.PrintTitles" localSheetId="12" hidden="1">#REF!,#REF!</definedName>
    <definedName name="Z_179EFDC8_A1B1_11D3_8FA9_0008C7809E09_.wvu.PrintTitles" hidden="1">#REF!,#REF!</definedName>
    <definedName name="Z_179EFDC9_A1B1_11D3_8FA9_0008C7809E09_.wvu.PrintArea" localSheetId="12" hidden="1">#REF!</definedName>
    <definedName name="Z_179EFDC9_A1B1_11D3_8FA9_0008C7809E09_.wvu.PrintArea" hidden="1">#REF!</definedName>
    <definedName name="Z_179EFDC9_A1B1_11D3_8FA9_0008C7809E09_.wvu.PrintTitles" localSheetId="12" hidden="1">#REF!,#REF!</definedName>
    <definedName name="Z_179EFDC9_A1B1_11D3_8FA9_0008C7809E09_.wvu.PrintTitles" hidden="1">#REF!,#REF!</definedName>
    <definedName name="Z_179EFDCA_A1B1_11D3_8FA9_0008C7809E09_.wvu.PrintArea" localSheetId="12" hidden="1">#REF!</definedName>
    <definedName name="Z_179EFDCA_A1B1_11D3_8FA9_0008C7809E09_.wvu.PrintArea" hidden="1">#REF!</definedName>
    <definedName name="Z_179EFDCA_A1B1_11D3_8FA9_0008C7809E09_.wvu.PrintTitles" localSheetId="12" hidden="1">#REF!,#REF!</definedName>
    <definedName name="Z_179EFDCA_A1B1_11D3_8FA9_0008C7809E09_.wvu.PrintTitles" hidden="1">#REF!,#REF!</definedName>
    <definedName name="Z_179EFDCB_A1B1_11D3_8FA9_0008C7809E09_.wvu.PrintArea" localSheetId="12" hidden="1">#REF!</definedName>
    <definedName name="Z_179EFDCB_A1B1_11D3_8FA9_0008C7809E09_.wvu.PrintArea" hidden="1">#REF!</definedName>
    <definedName name="Z_179EFDCB_A1B1_11D3_8FA9_0008C7809E09_.wvu.PrintTitles" localSheetId="12" hidden="1">#REF!,#REF!</definedName>
    <definedName name="Z_179EFDCB_A1B1_11D3_8FA9_0008C7809E09_.wvu.PrintTitles" hidden="1">#REF!,#REF!</definedName>
    <definedName name="Z_179EFDCC_A1B1_11D3_8FA9_0008C7809E09_.wvu.PrintArea" localSheetId="12" hidden="1">#REF!</definedName>
    <definedName name="Z_179EFDCC_A1B1_11D3_8FA9_0008C7809E09_.wvu.PrintArea" hidden="1">#REF!</definedName>
    <definedName name="Z_179EFDCC_A1B1_11D3_8FA9_0008C7809E09_.wvu.PrintTitles" localSheetId="12" hidden="1">#REF!,#REF!</definedName>
    <definedName name="Z_179EFDCC_A1B1_11D3_8FA9_0008C7809E09_.wvu.PrintTitles" hidden="1">#REF!,#REF!</definedName>
    <definedName name="Z_179EFDCD_A1B1_11D3_8FA9_0008C7809E09_.wvu.PrintArea" localSheetId="12" hidden="1">#REF!</definedName>
    <definedName name="Z_179EFDCD_A1B1_11D3_8FA9_0008C7809E09_.wvu.PrintArea" hidden="1">#REF!</definedName>
    <definedName name="Z_179EFDCD_A1B1_11D3_8FA9_0008C7809E09_.wvu.PrintTitles" localSheetId="12" hidden="1">#REF!,#REF!</definedName>
    <definedName name="Z_179EFDCD_A1B1_11D3_8FA9_0008C7809E09_.wvu.PrintTitles" hidden="1">#REF!,#REF!</definedName>
    <definedName name="Z_179EFDCE_A1B1_11D3_8FA9_0008C7809E09_.wvu.PrintArea" localSheetId="12" hidden="1">#REF!</definedName>
    <definedName name="Z_179EFDCE_A1B1_11D3_8FA9_0008C7809E09_.wvu.PrintArea" hidden="1">#REF!</definedName>
    <definedName name="Z_179EFDCE_A1B1_11D3_8FA9_0008C7809E09_.wvu.PrintTitles" localSheetId="12" hidden="1">#REF!,#REF!</definedName>
    <definedName name="Z_179EFDCE_A1B1_11D3_8FA9_0008C7809E09_.wvu.PrintTitles" hidden="1">#REF!,#REF!</definedName>
    <definedName name="Z_179EFDCF_A1B1_11D3_8FA9_0008C7809E09_.wvu.PrintArea" localSheetId="12" hidden="1">#REF!</definedName>
    <definedName name="Z_179EFDCF_A1B1_11D3_8FA9_0008C7809E09_.wvu.PrintArea" hidden="1">#REF!</definedName>
    <definedName name="Z_179EFDCF_A1B1_11D3_8FA9_0008C7809E09_.wvu.PrintTitles" localSheetId="12" hidden="1">#REF!,#REF!</definedName>
    <definedName name="Z_179EFDCF_A1B1_11D3_8FA9_0008C7809E09_.wvu.PrintTitles" hidden="1">#REF!,#REF!</definedName>
    <definedName name="Z_179EFDD0_A1B1_11D3_8FA9_0008C7809E09_.wvu.PrintArea" localSheetId="12" hidden="1">#REF!</definedName>
    <definedName name="Z_179EFDD0_A1B1_11D3_8FA9_0008C7809E09_.wvu.PrintArea" hidden="1">#REF!</definedName>
    <definedName name="Z_179EFDD0_A1B1_11D3_8FA9_0008C7809E09_.wvu.PrintTitles" localSheetId="12" hidden="1">#REF!,#REF!</definedName>
    <definedName name="Z_179EFDD0_A1B1_11D3_8FA9_0008C7809E09_.wvu.PrintTitles" hidden="1">#REF!,#REF!</definedName>
    <definedName name="Z_179EFDD1_A1B1_11D3_8FA9_0008C7809E09_.wvu.PrintArea" localSheetId="12" hidden="1">#REF!</definedName>
    <definedName name="Z_179EFDD1_A1B1_11D3_8FA9_0008C7809E09_.wvu.PrintArea" hidden="1">#REF!</definedName>
    <definedName name="Z_179EFDD1_A1B1_11D3_8FA9_0008C7809E09_.wvu.PrintTitles" localSheetId="12" hidden="1">#REF!,#REF!</definedName>
    <definedName name="Z_179EFDD1_A1B1_11D3_8FA9_0008C7809E09_.wvu.PrintTitles" hidden="1">#REF!,#REF!</definedName>
    <definedName name="Z_179EFDD2_A1B1_11D3_8FA9_0008C7809E09_.wvu.PrintArea" localSheetId="12" hidden="1">#REF!</definedName>
    <definedName name="Z_179EFDD2_A1B1_11D3_8FA9_0008C7809E09_.wvu.PrintArea" hidden="1">#REF!</definedName>
    <definedName name="Z_179EFDD2_A1B1_11D3_8FA9_0008C7809E09_.wvu.PrintTitles" localSheetId="12" hidden="1">#REF!,#REF!</definedName>
    <definedName name="Z_179EFDD2_A1B1_11D3_8FA9_0008C7809E09_.wvu.PrintTitles" hidden="1">#REF!,#REF!</definedName>
    <definedName name="Z_179EFDD3_A1B1_11D3_8FA9_0008C7809E09_.wvu.PrintArea" localSheetId="12" hidden="1">#REF!</definedName>
    <definedName name="Z_179EFDD3_A1B1_11D3_8FA9_0008C7809E09_.wvu.PrintArea" hidden="1">#REF!</definedName>
    <definedName name="Z_179EFDD3_A1B1_11D3_8FA9_0008C7809E09_.wvu.PrintTitles" localSheetId="12" hidden="1">#REF!,#REF!</definedName>
    <definedName name="Z_179EFDD3_A1B1_11D3_8FA9_0008C7809E09_.wvu.PrintTitles" hidden="1">#REF!,#REF!</definedName>
    <definedName name="Z_179EFDD4_A1B1_11D3_8FA9_0008C7809E09_.wvu.PrintArea" localSheetId="12" hidden="1">#REF!</definedName>
    <definedName name="Z_179EFDD4_A1B1_11D3_8FA9_0008C7809E09_.wvu.PrintArea" hidden="1">#REF!</definedName>
    <definedName name="Z_179EFDD4_A1B1_11D3_8FA9_0008C7809E09_.wvu.PrintTitles" localSheetId="12" hidden="1">#REF!,#REF!</definedName>
    <definedName name="Z_179EFDD4_A1B1_11D3_8FA9_0008C7809E09_.wvu.PrintTitles" hidden="1">#REF!,#REF!</definedName>
    <definedName name="Z_179EFDD5_A1B1_11D3_8FA9_0008C7809E09_.wvu.PrintArea" localSheetId="12" hidden="1">#REF!</definedName>
    <definedName name="Z_179EFDD5_A1B1_11D3_8FA9_0008C7809E09_.wvu.PrintArea" hidden="1">#REF!</definedName>
    <definedName name="Z_179EFDD5_A1B1_11D3_8FA9_0008C7809E09_.wvu.PrintTitles" localSheetId="12" hidden="1">#REF!,#REF!</definedName>
    <definedName name="Z_179EFDD5_A1B1_11D3_8FA9_0008C7809E09_.wvu.PrintTitles" hidden="1">#REF!,#REF!</definedName>
    <definedName name="Z_179EFDD6_A1B1_11D3_8FA9_0008C7809E09_.wvu.PrintArea" localSheetId="12" hidden="1">#REF!</definedName>
    <definedName name="Z_179EFDD6_A1B1_11D3_8FA9_0008C7809E09_.wvu.PrintArea" hidden="1">#REF!</definedName>
    <definedName name="Z_179EFDD6_A1B1_11D3_8FA9_0008C7809E09_.wvu.PrintTitles" localSheetId="12" hidden="1">#REF!,#REF!</definedName>
    <definedName name="Z_179EFDD6_A1B1_11D3_8FA9_0008C7809E09_.wvu.PrintTitles" hidden="1">#REF!,#REF!</definedName>
    <definedName name="Z_179EFDD7_A1B1_11D3_8FA9_0008C7809E09_.wvu.PrintArea" localSheetId="12" hidden="1">#REF!</definedName>
    <definedName name="Z_179EFDD7_A1B1_11D3_8FA9_0008C7809E09_.wvu.PrintArea" hidden="1">#REF!</definedName>
    <definedName name="Z_179EFDD7_A1B1_11D3_8FA9_0008C7809E09_.wvu.PrintTitles" localSheetId="12" hidden="1">#REF!,#REF!</definedName>
    <definedName name="Z_179EFDD7_A1B1_11D3_8FA9_0008C7809E09_.wvu.PrintTitles" hidden="1">#REF!,#REF!</definedName>
    <definedName name="Z_179EFDD8_A1B1_11D3_8FA9_0008C7809E09_.wvu.PrintArea" localSheetId="12" hidden="1">#REF!</definedName>
    <definedName name="Z_179EFDD8_A1B1_11D3_8FA9_0008C7809E09_.wvu.PrintArea" hidden="1">#REF!</definedName>
    <definedName name="Z_179EFDD8_A1B1_11D3_8FA9_0008C7809E09_.wvu.PrintTitles" localSheetId="12" hidden="1">#REF!,#REF!</definedName>
    <definedName name="Z_179EFDD8_A1B1_11D3_8FA9_0008C7809E09_.wvu.PrintTitles" hidden="1">#REF!,#REF!</definedName>
    <definedName name="Z_179EFDD9_A1B1_11D3_8FA9_0008C7809E09_.wvu.PrintArea" localSheetId="12" hidden="1">#REF!</definedName>
    <definedName name="Z_179EFDD9_A1B1_11D3_8FA9_0008C7809E09_.wvu.PrintArea" hidden="1">#REF!</definedName>
    <definedName name="Z_179EFDD9_A1B1_11D3_8FA9_0008C7809E09_.wvu.PrintTitles" localSheetId="12" hidden="1">#REF!,#REF!</definedName>
    <definedName name="Z_179EFDD9_A1B1_11D3_8FA9_0008C7809E09_.wvu.PrintTitles" hidden="1">#REF!,#REF!</definedName>
    <definedName name="Z_179EFDDA_A1B1_11D3_8FA9_0008C7809E09_.wvu.PrintArea" localSheetId="12" hidden="1">#REF!</definedName>
    <definedName name="Z_179EFDDA_A1B1_11D3_8FA9_0008C7809E09_.wvu.PrintArea" hidden="1">#REF!</definedName>
    <definedName name="Z_179EFDDA_A1B1_11D3_8FA9_0008C7809E09_.wvu.PrintTitles" localSheetId="12" hidden="1">#REF!,#REF!</definedName>
    <definedName name="Z_179EFDDA_A1B1_11D3_8FA9_0008C7809E09_.wvu.PrintTitles" hidden="1">#REF!,#REF!</definedName>
    <definedName name="Z_179EFDDB_A1B1_11D3_8FA9_0008C7809E09_.wvu.PrintArea" localSheetId="12" hidden="1">#REF!</definedName>
    <definedName name="Z_179EFDDB_A1B1_11D3_8FA9_0008C7809E09_.wvu.PrintArea" hidden="1">#REF!</definedName>
    <definedName name="Z_179EFDDB_A1B1_11D3_8FA9_0008C7809E09_.wvu.PrintTitles" localSheetId="12" hidden="1">#REF!,#REF!</definedName>
    <definedName name="Z_179EFDDB_A1B1_11D3_8FA9_0008C7809E09_.wvu.PrintTitles" hidden="1">#REF!,#REF!</definedName>
    <definedName name="Z_179EFDDC_A1B1_11D3_8FA9_0008C7809E09_.wvu.PrintArea" localSheetId="12" hidden="1">#REF!</definedName>
    <definedName name="Z_179EFDDC_A1B1_11D3_8FA9_0008C7809E09_.wvu.PrintArea" hidden="1">#REF!</definedName>
    <definedName name="Z_179EFDDC_A1B1_11D3_8FA9_0008C7809E09_.wvu.PrintTitles" localSheetId="12" hidden="1">#REF!,#REF!</definedName>
    <definedName name="Z_179EFDDC_A1B1_11D3_8FA9_0008C7809E09_.wvu.PrintTitles" hidden="1">#REF!,#REF!</definedName>
    <definedName name="Z_179EFDDD_A1B1_11D3_8FA9_0008C7809E09_.wvu.PrintArea" localSheetId="12" hidden="1">#REF!</definedName>
    <definedName name="Z_179EFDDD_A1B1_11D3_8FA9_0008C7809E09_.wvu.PrintArea" hidden="1">#REF!</definedName>
    <definedName name="Z_179EFDDD_A1B1_11D3_8FA9_0008C7809E09_.wvu.PrintTitles" localSheetId="12" hidden="1">#REF!,#REF!</definedName>
    <definedName name="Z_179EFDDD_A1B1_11D3_8FA9_0008C7809E09_.wvu.PrintTitles" hidden="1">#REF!,#REF!</definedName>
    <definedName name="Z_179EFDDE_A1B1_11D3_8FA9_0008C7809E09_.wvu.PrintArea" localSheetId="12" hidden="1">#REF!</definedName>
    <definedName name="Z_179EFDDE_A1B1_11D3_8FA9_0008C7809E09_.wvu.PrintArea" hidden="1">#REF!</definedName>
    <definedName name="Z_179EFDDE_A1B1_11D3_8FA9_0008C7809E09_.wvu.PrintTitles" localSheetId="12" hidden="1">#REF!,#REF!</definedName>
    <definedName name="Z_179EFDDE_A1B1_11D3_8FA9_0008C7809E09_.wvu.PrintTitles" hidden="1">#REF!,#REF!</definedName>
    <definedName name="Z_179EFDDF_A1B1_11D3_8FA9_0008C7809E09_.wvu.PrintArea" localSheetId="12" hidden="1">#REF!</definedName>
    <definedName name="Z_179EFDDF_A1B1_11D3_8FA9_0008C7809E09_.wvu.PrintArea" hidden="1">#REF!</definedName>
    <definedName name="Z_179EFDDF_A1B1_11D3_8FA9_0008C7809E09_.wvu.PrintTitles" localSheetId="12" hidden="1">#REF!,#REF!</definedName>
    <definedName name="Z_179EFDDF_A1B1_11D3_8FA9_0008C7809E09_.wvu.PrintTitles" hidden="1">#REF!,#REF!</definedName>
    <definedName name="Z_179EFDE0_A1B1_11D3_8FA9_0008C7809E09_.wvu.PrintArea" localSheetId="12" hidden="1">#REF!</definedName>
    <definedName name="Z_179EFDE0_A1B1_11D3_8FA9_0008C7809E09_.wvu.PrintArea" hidden="1">#REF!</definedName>
    <definedName name="Z_179EFDE0_A1B1_11D3_8FA9_0008C7809E09_.wvu.PrintTitles" localSheetId="12" hidden="1">#REF!,#REF!</definedName>
    <definedName name="Z_179EFDE0_A1B1_11D3_8FA9_0008C7809E09_.wvu.PrintTitles" hidden="1">#REF!,#REF!</definedName>
    <definedName name="Z_179EFDE1_A1B1_11D3_8FA9_0008C7809E09_.wvu.PrintArea" localSheetId="12" hidden="1">#REF!</definedName>
    <definedName name="Z_179EFDE1_A1B1_11D3_8FA9_0008C7809E09_.wvu.PrintArea" hidden="1">#REF!</definedName>
    <definedName name="Z_179EFDE1_A1B1_11D3_8FA9_0008C7809E09_.wvu.PrintTitles" localSheetId="12" hidden="1">#REF!,#REF!</definedName>
    <definedName name="Z_179EFDE1_A1B1_11D3_8FA9_0008C7809E09_.wvu.PrintTitles" hidden="1">#REF!,#REF!</definedName>
    <definedName name="Z_179EFDE2_A1B1_11D3_8FA9_0008C7809E09_.wvu.PrintArea" localSheetId="12" hidden="1">#REF!</definedName>
    <definedName name="Z_179EFDE2_A1B1_11D3_8FA9_0008C7809E09_.wvu.PrintArea" hidden="1">#REF!</definedName>
    <definedName name="Z_179EFDE2_A1B1_11D3_8FA9_0008C7809E09_.wvu.PrintTitles" localSheetId="12" hidden="1">#REF!,#REF!</definedName>
    <definedName name="Z_179EFDE2_A1B1_11D3_8FA9_0008C7809E09_.wvu.PrintTitles" hidden="1">#REF!,#REF!</definedName>
    <definedName name="Z_179EFDE3_A1B1_11D3_8FA9_0008C7809E09_.wvu.PrintArea" localSheetId="12" hidden="1">#REF!</definedName>
    <definedName name="Z_179EFDE3_A1B1_11D3_8FA9_0008C7809E09_.wvu.PrintArea" hidden="1">#REF!</definedName>
    <definedName name="Z_179EFDE3_A1B1_11D3_8FA9_0008C7809E09_.wvu.PrintTitles" localSheetId="12" hidden="1">#REF!,#REF!</definedName>
    <definedName name="Z_179EFDE3_A1B1_11D3_8FA9_0008C7809E09_.wvu.PrintTitles" hidden="1">#REF!,#REF!</definedName>
    <definedName name="Z_179EFDE4_A1B1_11D3_8FA9_0008C7809E09_.wvu.PrintArea" localSheetId="12" hidden="1">#REF!</definedName>
    <definedName name="Z_179EFDE4_A1B1_11D3_8FA9_0008C7809E09_.wvu.PrintArea" hidden="1">#REF!</definedName>
    <definedName name="Z_179EFDE4_A1B1_11D3_8FA9_0008C7809E09_.wvu.PrintTitles" localSheetId="12" hidden="1">#REF!,#REF!</definedName>
    <definedName name="Z_179EFDE4_A1B1_11D3_8FA9_0008C7809E09_.wvu.PrintTitles" hidden="1">#REF!,#REF!</definedName>
    <definedName name="Z_179EFDE5_A1B1_11D3_8FA9_0008C7809E09_.wvu.PrintArea" localSheetId="12" hidden="1">#REF!</definedName>
    <definedName name="Z_179EFDE5_A1B1_11D3_8FA9_0008C7809E09_.wvu.PrintArea" hidden="1">#REF!</definedName>
    <definedName name="Z_179EFDE5_A1B1_11D3_8FA9_0008C7809E09_.wvu.PrintTitles" localSheetId="12" hidden="1">#REF!,#REF!</definedName>
    <definedName name="Z_179EFDE5_A1B1_11D3_8FA9_0008C7809E09_.wvu.PrintTitles" hidden="1">#REF!,#REF!</definedName>
    <definedName name="Z_179EFDE6_A1B1_11D3_8FA9_0008C7809E09_.wvu.PrintArea" localSheetId="12" hidden="1">#REF!</definedName>
    <definedName name="Z_179EFDE6_A1B1_11D3_8FA9_0008C7809E09_.wvu.PrintArea" hidden="1">#REF!</definedName>
    <definedName name="Z_179EFDE6_A1B1_11D3_8FA9_0008C7809E09_.wvu.PrintTitles" localSheetId="12" hidden="1">#REF!</definedName>
    <definedName name="Z_179EFDE6_A1B1_11D3_8FA9_0008C7809E09_.wvu.PrintTitles" hidden="1">#REF!</definedName>
    <definedName name="Z_179EFDE7_A1B1_11D3_8FA9_0008C7809E09_.wvu.PrintArea" localSheetId="12" hidden="1">#REF!</definedName>
    <definedName name="Z_179EFDE7_A1B1_11D3_8FA9_0008C7809E09_.wvu.PrintArea" hidden="1">#REF!</definedName>
    <definedName name="Z_179EFDE7_A1B1_11D3_8FA9_0008C7809E09_.wvu.PrintTitles" localSheetId="13" hidden="1">#REF!</definedName>
    <definedName name="Z_179EFDE7_A1B1_11D3_8FA9_0008C7809E09_.wvu.PrintTitles" localSheetId="2" hidden="1">#REF!</definedName>
    <definedName name="Z_179EFDE7_A1B1_11D3_8FA9_0008C7809E09_.wvu.PrintTitles" localSheetId="10" hidden="1">#REF!</definedName>
    <definedName name="Z_179EFDE7_A1B1_11D3_8FA9_0008C7809E09_.wvu.PrintTitles" localSheetId="11" hidden="1">#REF!</definedName>
    <definedName name="Z_179EFDE7_A1B1_11D3_8FA9_0008C7809E09_.wvu.PrintTitles" hidden="1">#REF!</definedName>
    <definedName name="Z_179EFDE8_A1B1_11D3_8FA9_0008C7809E09_.wvu.PrintArea" localSheetId="13" hidden="1">#REF!</definedName>
    <definedName name="Z_179EFDE8_A1B1_11D3_8FA9_0008C7809E09_.wvu.PrintArea" localSheetId="2" hidden="1">#REF!</definedName>
    <definedName name="Z_179EFDE8_A1B1_11D3_8FA9_0008C7809E09_.wvu.PrintArea" localSheetId="10" hidden="1">#REF!</definedName>
    <definedName name="Z_179EFDE8_A1B1_11D3_8FA9_0008C7809E09_.wvu.PrintArea" localSheetId="11" hidden="1">#REF!</definedName>
    <definedName name="Z_179EFDE8_A1B1_11D3_8FA9_0008C7809E09_.wvu.PrintArea" hidden="1">#REF!</definedName>
    <definedName name="Z_179EFDE8_A1B1_11D3_8FA9_0008C7809E09_.wvu.PrintTitles" localSheetId="13" hidden="1">#REF!</definedName>
    <definedName name="Z_179EFDE8_A1B1_11D3_8FA9_0008C7809E09_.wvu.PrintTitles" localSheetId="2" hidden="1">#REF!</definedName>
    <definedName name="Z_179EFDE8_A1B1_11D3_8FA9_0008C7809E09_.wvu.PrintTitles" localSheetId="10" hidden="1">#REF!</definedName>
    <definedName name="Z_179EFDE8_A1B1_11D3_8FA9_0008C7809E09_.wvu.PrintTitles" localSheetId="11" hidden="1">#REF!</definedName>
    <definedName name="Z_179EFDE8_A1B1_11D3_8FA9_0008C7809E09_.wvu.PrintTitles" hidden="1">#REF!</definedName>
    <definedName name="Z_179EFDE9_A1B1_11D3_8FA9_0008C7809E09_.wvu.PrintArea" localSheetId="13" hidden="1">#REF!</definedName>
    <definedName name="Z_179EFDE9_A1B1_11D3_8FA9_0008C7809E09_.wvu.PrintArea" localSheetId="2" hidden="1">#REF!</definedName>
    <definedName name="Z_179EFDE9_A1B1_11D3_8FA9_0008C7809E09_.wvu.PrintArea" localSheetId="10" hidden="1">#REF!</definedName>
    <definedName name="Z_179EFDE9_A1B1_11D3_8FA9_0008C7809E09_.wvu.PrintArea" localSheetId="11" hidden="1">#REF!</definedName>
    <definedName name="Z_179EFDE9_A1B1_11D3_8FA9_0008C7809E09_.wvu.PrintArea" hidden="1">#REF!</definedName>
    <definedName name="Z_179EFDE9_A1B1_11D3_8FA9_0008C7809E09_.wvu.PrintTitles" localSheetId="13" hidden="1">#REF!</definedName>
    <definedName name="Z_179EFDE9_A1B1_11D3_8FA9_0008C7809E09_.wvu.PrintTitles" localSheetId="2" hidden="1">#REF!</definedName>
    <definedName name="Z_179EFDE9_A1B1_11D3_8FA9_0008C7809E09_.wvu.PrintTitles" localSheetId="10" hidden="1">#REF!</definedName>
    <definedName name="Z_179EFDE9_A1B1_11D3_8FA9_0008C7809E09_.wvu.PrintTitles" localSheetId="11" hidden="1">#REF!</definedName>
    <definedName name="Z_179EFDE9_A1B1_11D3_8FA9_0008C7809E09_.wvu.PrintTitles" hidden="1">#REF!</definedName>
    <definedName name="Z_179EFDEA_A1B1_11D3_8FA9_0008C7809E09_.wvu.PrintArea" localSheetId="13" hidden="1">#REF!</definedName>
    <definedName name="Z_179EFDEA_A1B1_11D3_8FA9_0008C7809E09_.wvu.PrintArea" localSheetId="2" hidden="1">#REF!</definedName>
    <definedName name="Z_179EFDEA_A1B1_11D3_8FA9_0008C7809E09_.wvu.PrintArea" localSheetId="10" hidden="1">#REF!</definedName>
    <definedName name="Z_179EFDEA_A1B1_11D3_8FA9_0008C7809E09_.wvu.PrintArea" localSheetId="11" hidden="1">#REF!</definedName>
    <definedName name="Z_179EFDEA_A1B1_11D3_8FA9_0008C7809E09_.wvu.PrintArea" hidden="1">#REF!</definedName>
    <definedName name="Z_179EFDEA_A1B1_11D3_8FA9_0008C7809E09_.wvu.PrintTitles" localSheetId="13" hidden="1">#REF!</definedName>
    <definedName name="Z_179EFDEA_A1B1_11D3_8FA9_0008C7809E09_.wvu.PrintTitles" localSheetId="2" hidden="1">#REF!</definedName>
    <definedName name="Z_179EFDEA_A1B1_11D3_8FA9_0008C7809E09_.wvu.PrintTitles" localSheetId="10" hidden="1">#REF!</definedName>
    <definedName name="Z_179EFDEA_A1B1_11D3_8FA9_0008C7809E09_.wvu.PrintTitles" localSheetId="11" hidden="1">#REF!</definedName>
    <definedName name="Z_179EFDEA_A1B1_11D3_8FA9_0008C7809E09_.wvu.PrintTitles" hidden="1">#REF!</definedName>
    <definedName name="Z_179EFDEB_A1B1_11D3_8FA9_0008C7809E09_.wvu.PrintArea" localSheetId="13" hidden="1">#REF!</definedName>
    <definedName name="Z_179EFDEB_A1B1_11D3_8FA9_0008C7809E09_.wvu.PrintArea" localSheetId="2" hidden="1">#REF!</definedName>
    <definedName name="Z_179EFDEB_A1B1_11D3_8FA9_0008C7809E09_.wvu.PrintArea" localSheetId="10" hidden="1">#REF!</definedName>
    <definedName name="Z_179EFDEB_A1B1_11D3_8FA9_0008C7809E09_.wvu.PrintArea" localSheetId="11" hidden="1">#REF!</definedName>
    <definedName name="Z_179EFDEB_A1B1_11D3_8FA9_0008C7809E09_.wvu.PrintArea" hidden="1">#REF!</definedName>
    <definedName name="Z_179EFDEB_A1B1_11D3_8FA9_0008C7809E09_.wvu.PrintTitles" localSheetId="13" hidden="1">#REF!</definedName>
    <definedName name="Z_179EFDEB_A1B1_11D3_8FA9_0008C7809E09_.wvu.PrintTitles" localSheetId="2" hidden="1">#REF!</definedName>
    <definedName name="Z_179EFDEB_A1B1_11D3_8FA9_0008C7809E09_.wvu.PrintTitles" localSheetId="10" hidden="1">#REF!</definedName>
    <definedName name="Z_179EFDEB_A1B1_11D3_8FA9_0008C7809E09_.wvu.PrintTitles" localSheetId="11" hidden="1">#REF!</definedName>
    <definedName name="Z_179EFDEB_A1B1_11D3_8FA9_0008C7809E09_.wvu.PrintTitles" hidden="1">#REF!</definedName>
    <definedName name="Z_179EFDEC_A1B1_11D3_8FA9_0008C7809E09_.wvu.PrintArea" localSheetId="13" hidden="1">#REF!</definedName>
    <definedName name="Z_179EFDEC_A1B1_11D3_8FA9_0008C7809E09_.wvu.PrintArea" localSheetId="2" hidden="1">#REF!</definedName>
    <definedName name="Z_179EFDEC_A1B1_11D3_8FA9_0008C7809E09_.wvu.PrintArea" localSheetId="10" hidden="1">#REF!</definedName>
    <definedName name="Z_179EFDEC_A1B1_11D3_8FA9_0008C7809E09_.wvu.PrintArea" localSheetId="11" hidden="1">#REF!</definedName>
    <definedName name="Z_179EFDEC_A1B1_11D3_8FA9_0008C7809E09_.wvu.PrintArea" hidden="1">#REF!</definedName>
    <definedName name="Z_179EFDEC_A1B1_11D3_8FA9_0008C7809E09_.wvu.PrintTitles" localSheetId="13" hidden="1">#REF!</definedName>
    <definedName name="Z_179EFDEC_A1B1_11D3_8FA9_0008C7809E09_.wvu.PrintTitles" localSheetId="2" hidden="1">#REF!</definedName>
    <definedName name="Z_179EFDEC_A1B1_11D3_8FA9_0008C7809E09_.wvu.PrintTitles" localSheetId="10" hidden="1">#REF!</definedName>
    <definedName name="Z_179EFDEC_A1B1_11D3_8FA9_0008C7809E09_.wvu.PrintTitles" localSheetId="11" hidden="1">#REF!</definedName>
    <definedName name="Z_179EFDEC_A1B1_11D3_8FA9_0008C7809E09_.wvu.PrintTitles" hidden="1">#REF!</definedName>
    <definedName name="Z_179EFDED_A1B1_11D3_8FA9_0008C7809E09_.wvu.PrintArea" localSheetId="13" hidden="1">#REF!</definedName>
    <definedName name="Z_179EFDED_A1B1_11D3_8FA9_0008C7809E09_.wvu.PrintArea" localSheetId="2" hidden="1">#REF!</definedName>
    <definedName name="Z_179EFDED_A1B1_11D3_8FA9_0008C7809E09_.wvu.PrintArea" localSheetId="10" hidden="1">#REF!</definedName>
    <definedName name="Z_179EFDED_A1B1_11D3_8FA9_0008C7809E09_.wvu.PrintArea" localSheetId="11" hidden="1">#REF!</definedName>
    <definedName name="Z_179EFDED_A1B1_11D3_8FA9_0008C7809E09_.wvu.PrintArea" hidden="1">#REF!</definedName>
    <definedName name="Z_179EFDED_A1B1_11D3_8FA9_0008C7809E09_.wvu.PrintTitles" localSheetId="13" hidden="1">#REF!</definedName>
    <definedName name="Z_179EFDED_A1B1_11D3_8FA9_0008C7809E09_.wvu.PrintTitles" localSheetId="2" hidden="1">#REF!</definedName>
    <definedName name="Z_179EFDED_A1B1_11D3_8FA9_0008C7809E09_.wvu.PrintTitles" localSheetId="10" hidden="1">#REF!</definedName>
    <definedName name="Z_179EFDED_A1B1_11D3_8FA9_0008C7809E09_.wvu.PrintTitles" localSheetId="11" hidden="1">#REF!</definedName>
    <definedName name="Z_179EFDED_A1B1_11D3_8FA9_0008C7809E09_.wvu.PrintTitles" hidden="1">#REF!</definedName>
    <definedName name="Z_179EFDEE_A1B1_11D3_8FA9_0008C7809E09_.wvu.PrintArea" localSheetId="13" hidden="1">#REF!</definedName>
    <definedName name="Z_179EFDEE_A1B1_11D3_8FA9_0008C7809E09_.wvu.PrintArea" localSheetId="2" hidden="1">#REF!</definedName>
    <definedName name="Z_179EFDEE_A1B1_11D3_8FA9_0008C7809E09_.wvu.PrintArea" localSheetId="10" hidden="1">#REF!</definedName>
    <definedName name="Z_179EFDEE_A1B1_11D3_8FA9_0008C7809E09_.wvu.PrintArea" localSheetId="11" hidden="1">#REF!</definedName>
    <definedName name="Z_179EFDEE_A1B1_11D3_8FA9_0008C7809E09_.wvu.PrintArea" hidden="1">#REF!</definedName>
    <definedName name="Z_179EFDEE_A1B1_11D3_8FA9_0008C7809E09_.wvu.PrintTitles" localSheetId="13" hidden="1">#REF!</definedName>
    <definedName name="Z_179EFDEE_A1B1_11D3_8FA9_0008C7809E09_.wvu.PrintTitles" localSheetId="2" hidden="1">#REF!</definedName>
    <definedName name="Z_179EFDEE_A1B1_11D3_8FA9_0008C7809E09_.wvu.PrintTitles" localSheetId="10" hidden="1">#REF!</definedName>
    <definedName name="Z_179EFDEE_A1B1_11D3_8FA9_0008C7809E09_.wvu.PrintTitles" localSheetId="11" hidden="1">#REF!</definedName>
    <definedName name="Z_179EFDEE_A1B1_11D3_8FA9_0008C7809E09_.wvu.PrintTitles" hidden="1">#REF!</definedName>
    <definedName name="Z_179EFDEF_A1B1_11D3_8FA9_0008C7809E09_.wvu.PrintArea" localSheetId="13" hidden="1">#REF!</definedName>
    <definedName name="Z_179EFDEF_A1B1_11D3_8FA9_0008C7809E09_.wvu.PrintArea" localSheetId="2" hidden="1">#REF!</definedName>
    <definedName name="Z_179EFDEF_A1B1_11D3_8FA9_0008C7809E09_.wvu.PrintArea" localSheetId="10" hidden="1">#REF!</definedName>
    <definedName name="Z_179EFDEF_A1B1_11D3_8FA9_0008C7809E09_.wvu.PrintArea" localSheetId="11" hidden="1">#REF!</definedName>
    <definedName name="Z_179EFDEF_A1B1_11D3_8FA9_0008C7809E09_.wvu.PrintArea" hidden="1">#REF!</definedName>
    <definedName name="Z_179EFDEF_A1B1_11D3_8FA9_0008C7809E09_.wvu.PrintTitles" localSheetId="13" hidden="1">#REF!</definedName>
    <definedName name="Z_179EFDEF_A1B1_11D3_8FA9_0008C7809E09_.wvu.PrintTitles" localSheetId="2" hidden="1">#REF!</definedName>
    <definedName name="Z_179EFDEF_A1B1_11D3_8FA9_0008C7809E09_.wvu.PrintTitles" localSheetId="10" hidden="1">#REF!</definedName>
    <definedName name="Z_179EFDEF_A1B1_11D3_8FA9_0008C7809E09_.wvu.PrintTitles" localSheetId="11" hidden="1">#REF!</definedName>
    <definedName name="Z_179EFDEF_A1B1_11D3_8FA9_0008C7809E09_.wvu.PrintTitles" hidden="1">#REF!</definedName>
    <definedName name="Z_179EFDF0_A1B1_11D3_8FA9_0008C7809E09_.wvu.PrintArea" localSheetId="13" hidden="1">#REF!</definedName>
    <definedName name="Z_179EFDF0_A1B1_11D3_8FA9_0008C7809E09_.wvu.PrintArea" localSheetId="2" hidden="1">#REF!</definedName>
    <definedName name="Z_179EFDF0_A1B1_11D3_8FA9_0008C7809E09_.wvu.PrintArea" localSheetId="10" hidden="1">#REF!</definedName>
    <definedName name="Z_179EFDF0_A1B1_11D3_8FA9_0008C7809E09_.wvu.PrintArea" localSheetId="11" hidden="1">#REF!</definedName>
    <definedName name="Z_179EFDF0_A1B1_11D3_8FA9_0008C7809E09_.wvu.PrintArea" hidden="1">#REF!</definedName>
    <definedName name="Z_179EFDF0_A1B1_11D3_8FA9_0008C7809E09_.wvu.PrintTitles" localSheetId="13" hidden="1">#REF!</definedName>
    <definedName name="Z_179EFDF0_A1B1_11D3_8FA9_0008C7809E09_.wvu.PrintTitles" localSheetId="2" hidden="1">#REF!</definedName>
    <definedName name="Z_179EFDF0_A1B1_11D3_8FA9_0008C7809E09_.wvu.PrintTitles" localSheetId="10" hidden="1">#REF!</definedName>
    <definedName name="Z_179EFDF0_A1B1_11D3_8FA9_0008C7809E09_.wvu.PrintTitles" localSheetId="11" hidden="1">#REF!</definedName>
    <definedName name="Z_179EFDF0_A1B1_11D3_8FA9_0008C7809E09_.wvu.PrintTitles" hidden="1">#REF!</definedName>
    <definedName name="Z_179EFDF1_A1B1_11D3_8FA9_0008C7809E09_.wvu.PrintArea" localSheetId="13" hidden="1">#REF!</definedName>
    <definedName name="Z_179EFDF1_A1B1_11D3_8FA9_0008C7809E09_.wvu.PrintArea" localSheetId="2" hidden="1">#REF!</definedName>
    <definedName name="Z_179EFDF1_A1B1_11D3_8FA9_0008C7809E09_.wvu.PrintArea" localSheetId="10" hidden="1">#REF!</definedName>
    <definedName name="Z_179EFDF1_A1B1_11D3_8FA9_0008C7809E09_.wvu.PrintArea" localSheetId="11" hidden="1">#REF!</definedName>
    <definedName name="Z_179EFDF1_A1B1_11D3_8FA9_0008C7809E09_.wvu.PrintArea" hidden="1">#REF!</definedName>
    <definedName name="Z_179EFDF1_A1B1_11D3_8FA9_0008C7809E09_.wvu.PrintTitles" localSheetId="13" hidden="1">#REF!</definedName>
    <definedName name="Z_179EFDF1_A1B1_11D3_8FA9_0008C7809E09_.wvu.PrintTitles" localSheetId="2" hidden="1">#REF!</definedName>
    <definedName name="Z_179EFDF1_A1B1_11D3_8FA9_0008C7809E09_.wvu.PrintTitles" localSheetId="10" hidden="1">#REF!</definedName>
    <definedName name="Z_179EFDF1_A1B1_11D3_8FA9_0008C7809E09_.wvu.PrintTitles" localSheetId="11" hidden="1">#REF!</definedName>
    <definedName name="Z_179EFDF1_A1B1_11D3_8FA9_0008C7809E09_.wvu.PrintTitles" hidden="1">#REF!</definedName>
    <definedName name="Z_179EFDF2_A1B1_11D3_8FA9_0008C7809E09_.wvu.PrintArea" localSheetId="13" hidden="1">#REF!</definedName>
    <definedName name="Z_179EFDF2_A1B1_11D3_8FA9_0008C7809E09_.wvu.PrintArea" localSheetId="2" hidden="1">#REF!</definedName>
    <definedName name="Z_179EFDF2_A1B1_11D3_8FA9_0008C7809E09_.wvu.PrintArea" localSheetId="10" hidden="1">#REF!</definedName>
    <definedName name="Z_179EFDF2_A1B1_11D3_8FA9_0008C7809E09_.wvu.PrintArea" localSheetId="11" hidden="1">#REF!</definedName>
    <definedName name="Z_179EFDF2_A1B1_11D3_8FA9_0008C7809E09_.wvu.PrintArea" hidden="1">#REF!</definedName>
    <definedName name="Z_179EFDF2_A1B1_11D3_8FA9_0008C7809E09_.wvu.PrintTitles" localSheetId="13" hidden="1">#REF!</definedName>
    <definedName name="Z_179EFDF2_A1B1_11D3_8FA9_0008C7809E09_.wvu.PrintTitles" localSheetId="2" hidden="1">#REF!</definedName>
    <definedName name="Z_179EFDF2_A1B1_11D3_8FA9_0008C7809E09_.wvu.PrintTitles" localSheetId="10" hidden="1">#REF!</definedName>
    <definedName name="Z_179EFDF2_A1B1_11D3_8FA9_0008C7809E09_.wvu.PrintTitles" localSheetId="11" hidden="1">#REF!</definedName>
    <definedName name="Z_179EFDF2_A1B1_11D3_8FA9_0008C7809E09_.wvu.PrintTitles" hidden="1">#REF!</definedName>
    <definedName name="Z_179EFDF3_A1B1_11D3_8FA9_0008C7809E09_.wvu.PrintArea" localSheetId="13" hidden="1">#REF!</definedName>
    <definedName name="Z_179EFDF3_A1B1_11D3_8FA9_0008C7809E09_.wvu.PrintArea" localSheetId="2" hidden="1">#REF!</definedName>
    <definedName name="Z_179EFDF3_A1B1_11D3_8FA9_0008C7809E09_.wvu.PrintArea" localSheetId="10" hidden="1">#REF!</definedName>
    <definedName name="Z_179EFDF3_A1B1_11D3_8FA9_0008C7809E09_.wvu.PrintArea" localSheetId="11" hidden="1">#REF!</definedName>
    <definedName name="Z_179EFDF3_A1B1_11D3_8FA9_0008C7809E09_.wvu.PrintArea" hidden="1">#REF!</definedName>
    <definedName name="Z_179EFDF3_A1B1_11D3_8FA9_0008C7809E09_.wvu.PrintTitles" localSheetId="12" hidden="1">#REF!,#REF!</definedName>
    <definedName name="Z_179EFDF3_A1B1_11D3_8FA9_0008C7809E09_.wvu.PrintTitles" hidden="1">#REF!,#REF!</definedName>
    <definedName name="Z_179EFDF4_A1B1_11D3_8FA9_0008C7809E09_.wvu.PrintArea" localSheetId="12" hidden="1">#REF!</definedName>
    <definedName name="Z_179EFDF4_A1B1_11D3_8FA9_0008C7809E09_.wvu.PrintArea" hidden="1">#REF!</definedName>
    <definedName name="Z_179EFDF4_A1B1_11D3_8FA9_0008C7809E09_.wvu.PrintTitles" localSheetId="12" hidden="1">#REF!,#REF!</definedName>
    <definedName name="Z_179EFDF4_A1B1_11D3_8FA9_0008C7809E09_.wvu.PrintTitles" hidden="1">#REF!,#REF!</definedName>
    <definedName name="Z_179EFDF5_A1B1_11D3_8FA9_0008C7809E09_.wvu.PrintArea" localSheetId="12" hidden="1">#REF!</definedName>
    <definedName name="Z_179EFDF5_A1B1_11D3_8FA9_0008C7809E09_.wvu.PrintArea" hidden="1">#REF!</definedName>
    <definedName name="Z_179EFDF5_A1B1_11D3_8FA9_0008C7809E09_.wvu.PrintTitles" localSheetId="12" hidden="1">#REF!,#REF!</definedName>
    <definedName name="Z_179EFDF5_A1B1_11D3_8FA9_0008C7809E09_.wvu.PrintTitles" hidden="1">#REF!,#REF!</definedName>
    <definedName name="Z_179EFDF6_A1B1_11D3_8FA9_0008C7809E09_.wvu.PrintArea" localSheetId="12" hidden="1">#REF!</definedName>
    <definedName name="Z_179EFDF6_A1B1_11D3_8FA9_0008C7809E09_.wvu.PrintArea" hidden="1">#REF!</definedName>
    <definedName name="Z_179EFDF6_A1B1_11D3_8FA9_0008C7809E09_.wvu.PrintTitles" localSheetId="12" hidden="1">#REF!,#REF!</definedName>
    <definedName name="Z_179EFDF6_A1B1_11D3_8FA9_0008C7809E09_.wvu.PrintTitles" hidden="1">#REF!,#REF!</definedName>
    <definedName name="Z_179EFDF7_A1B1_11D3_8FA9_0008C7809E09_.wvu.PrintArea" localSheetId="12" hidden="1">#REF!</definedName>
    <definedName name="Z_179EFDF7_A1B1_11D3_8FA9_0008C7809E09_.wvu.PrintArea" hidden="1">#REF!</definedName>
    <definedName name="Z_179EFDF7_A1B1_11D3_8FA9_0008C7809E09_.wvu.PrintTitles" localSheetId="12" hidden="1">#REF!,#REF!</definedName>
    <definedName name="Z_179EFDF7_A1B1_11D3_8FA9_0008C7809E09_.wvu.PrintTitles" hidden="1">#REF!,#REF!</definedName>
    <definedName name="Z_179EFDF8_A1B1_11D3_8FA9_0008C7809E09_.wvu.PrintArea" localSheetId="12" hidden="1">#REF!</definedName>
    <definedName name="Z_179EFDF8_A1B1_11D3_8FA9_0008C7809E09_.wvu.PrintArea" hidden="1">#REF!</definedName>
    <definedName name="Z_179EFDF8_A1B1_11D3_8FA9_0008C7809E09_.wvu.PrintTitles" localSheetId="12" hidden="1">#REF!,#REF!</definedName>
    <definedName name="Z_179EFDF8_A1B1_11D3_8FA9_0008C7809E09_.wvu.PrintTitles" hidden="1">#REF!,#REF!</definedName>
    <definedName name="Z_179EFDF9_A1B1_11D3_8FA9_0008C7809E09_.wvu.PrintArea" localSheetId="12" hidden="1">#REF!</definedName>
    <definedName name="Z_179EFDF9_A1B1_11D3_8FA9_0008C7809E09_.wvu.PrintArea" hidden="1">#REF!</definedName>
    <definedName name="Z_179EFDF9_A1B1_11D3_8FA9_0008C7809E09_.wvu.PrintTitles" localSheetId="12" hidden="1">#REF!,#REF!</definedName>
    <definedName name="Z_179EFDF9_A1B1_11D3_8FA9_0008C7809E09_.wvu.PrintTitles" hidden="1">#REF!,#REF!</definedName>
    <definedName name="Z_179EFDFA_A1B1_11D3_8FA9_0008C7809E09_.wvu.PrintArea" localSheetId="12" hidden="1">#REF!</definedName>
    <definedName name="Z_179EFDFA_A1B1_11D3_8FA9_0008C7809E09_.wvu.PrintArea" hidden="1">#REF!</definedName>
    <definedName name="Z_179EFDFA_A1B1_11D3_8FA9_0008C7809E09_.wvu.PrintTitles" localSheetId="12" hidden="1">#REF!,#REF!</definedName>
    <definedName name="Z_179EFDFA_A1B1_11D3_8FA9_0008C7809E09_.wvu.PrintTitles" hidden="1">#REF!,#REF!</definedName>
    <definedName name="Z_179EFDFB_A1B1_11D3_8FA9_0008C7809E09_.wvu.PrintArea" localSheetId="12" hidden="1">#REF!</definedName>
    <definedName name="Z_179EFDFB_A1B1_11D3_8FA9_0008C7809E09_.wvu.PrintArea" hidden="1">#REF!</definedName>
    <definedName name="Z_179EFDFB_A1B1_11D3_8FA9_0008C7809E09_.wvu.PrintTitles" localSheetId="12" hidden="1">#REF!,#REF!</definedName>
    <definedName name="Z_179EFDFB_A1B1_11D3_8FA9_0008C7809E09_.wvu.PrintTitles" hidden="1">#REF!,#REF!</definedName>
    <definedName name="Z_179EFDFC_A1B1_11D3_8FA9_0008C7809E09_.wvu.PrintArea" localSheetId="12" hidden="1">#REF!</definedName>
    <definedName name="Z_179EFDFC_A1B1_11D3_8FA9_0008C7809E09_.wvu.PrintArea" hidden="1">#REF!</definedName>
    <definedName name="Z_179EFDFC_A1B1_11D3_8FA9_0008C7809E09_.wvu.PrintTitles" localSheetId="12" hidden="1">#REF!,#REF!</definedName>
    <definedName name="Z_179EFDFC_A1B1_11D3_8FA9_0008C7809E09_.wvu.PrintTitles" hidden="1">#REF!,#REF!</definedName>
    <definedName name="Z_179EFDFD_A1B1_11D3_8FA9_0008C7809E09_.wvu.PrintArea" localSheetId="12" hidden="1">#REF!</definedName>
    <definedName name="Z_179EFDFD_A1B1_11D3_8FA9_0008C7809E09_.wvu.PrintArea" hidden="1">#REF!</definedName>
    <definedName name="Z_179EFDFD_A1B1_11D3_8FA9_0008C7809E09_.wvu.PrintTitles" localSheetId="12" hidden="1">#REF!,#REF!</definedName>
    <definedName name="Z_179EFDFD_A1B1_11D3_8FA9_0008C7809E09_.wvu.PrintTitles" hidden="1">#REF!,#REF!</definedName>
    <definedName name="Z_179EFDFE_A1B1_11D3_8FA9_0008C7809E09_.wvu.PrintArea" localSheetId="12" hidden="1">#REF!</definedName>
    <definedName name="Z_179EFDFE_A1B1_11D3_8FA9_0008C7809E09_.wvu.PrintArea" hidden="1">#REF!</definedName>
    <definedName name="Z_179EFDFE_A1B1_11D3_8FA9_0008C7809E09_.wvu.PrintTitles" localSheetId="12" hidden="1">#REF!,#REF!</definedName>
    <definedName name="Z_179EFDFE_A1B1_11D3_8FA9_0008C7809E09_.wvu.PrintTitles" hidden="1">#REF!,#REF!</definedName>
    <definedName name="Z_179EFDFF_A1B1_11D3_8FA9_0008C7809E09_.wvu.PrintArea" localSheetId="12" hidden="1">#REF!</definedName>
    <definedName name="Z_179EFDFF_A1B1_11D3_8FA9_0008C7809E09_.wvu.PrintArea" hidden="1">#REF!</definedName>
    <definedName name="Z_179EFDFF_A1B1_11D3_8FA9_0008C7809E09_.wvu.PrintTitles" localSheetId="12" hidden="1">#REF!,#REF!</definedName>
    <definedName name="Z_179EFDFF_A1B1_11D3_8FA9_0008C7809E09_.wvu.PrintTitles" hidden="1">#REF!,#REF!</definedName>
    <definedName name="Z_179EFE00_A1B1_11D3_8FA9_0008C7809E09_.wvu.PrintArea" localSheetId="12" hidden="1">#REF!</definedName>
    <definedName name="Z_179EFE00_A1B1_11D3_8FA9_0008C7809E09_.wvu.PrintArea" hidden="1">#REF!</definedName>
    <definedName name="Z_179EFE00_A1B1_11D3_8FA9_0008C7809E09_.wvu.PrintTitles" localSheetId="12" hidden="1">#REF!,#REF!</definedName>
    <definedName name="Z_179EFE00_A1B1_11D3_8FA9_0008C7809E09_.wvu.PrintTitles" hidden="1">#REF!,#REF!</definedName>
    <definedName name="Z_179EFE01_A1B1_11D3_8FA9_0008C7809E09_.wvu.PrintArea" localSheetId="12" hidden="1">#REF!</definedName>
    <definedName name="Z_179EFE01_A1B1_11D3_8FA9_0008C7809E09_.wvu.PrintArea" hidden="1">#REF!</definedName>
    <definedName name="Z_179EFE01_A1B1_11D3_8FA9_0008C7809E09_.wvu.PrintTitles" localSheetId="12" hidden="1">#REF!,#REF!</definedName>
    <definedName name="Z_179EFE01_A1B1_11D3_8FA9_0008C7809E09_.wvu.PrintTitles" hidden="1">#REF!,#REF!</definedName>
    <definedName name="Z_179EFE02_A1B1_11D3_8FA9_0008C7809E09_.wvu.PrintArea" localSheetId="12" hidden="1">#REF!</definedName>
    <definedName name="Z_179EFE02_A1B1_11D3_8FA9_0008C7809E09_.wvu.PrintArea" hidden="1">#REF!</definedName>
    <definedName name="Z_179EFE02_A1B1_11D3_8FA9_0008C7809E09_.wvu.PrintTitles" localSheetId="12" hidden="1">#REF!,#REF!</definedName>
    <definedName name="Z_179EFE02_A1B1_11D3_8FA9_0008C7809E09_.wvu.PrintTitles" hidden="1">#REF!,#REF!</definedName>
    <definedName name="Z_179EFE03_A1B1_11D3_8FA9_0008C7809E09_.wvu.PrintArea" localSheetId="12" hidden="1">#REF!</definedName>
    <definedName name="Z_179EFE03_A1B1_11D3_8FA9_0008C7809E09_.wvu.PrintArea" hidden="1">#REF!</definedName>
    <definedName name="Z_179EFE03_A1B1_11D3_8FA9_0008C7809E09_.wvu.PrintTitles" localSheetId="12" hidden="1">#REF!,#REF!</definedName>
    <definedName name="Z_179EFE03_A1B1_11D3_8FA9_0008C7809E09_.wvu.PrintTitles" hidden="1">#REF!,#REF!</definedName>
    <definedName name="Z_179EFE04_A1B1_11D3_8FA9_0008C7809E09_.wvu.PrintArea" localSheetId="12" hidden="1">#REF!</definedName>
    <definedName name="Z_179EFE04_A1B1_11D3_8FA9_0008C7809E09_.wvu.PrintArea" hidden="1">#REF!</definedName>
    <definedName name="Z_179EFE04_A1B1_11D3_8FA9_0008C7809E09_.wvu.PrintTitles" localSheetId="12" hidden="1">#REF!,#REF!</definedName>
    <definedName name="Z_179EFE04_A1B1_11D3_8FA9_0008C7809E09_.wvu.PrintTitles" hidden="1">#REF!,#REF!</definedName>
    <definedName name="Z_179EFE05_A1B1_11D3_8FA9_0008C7809E09_.wvu.PrintArea" localSheetId="12" hidden="1">#REF!</definedName>
    <definedName name="Z_179EFE05_A1B1_11D3_8FA9_0008C7809E09_.wvu.PrintArea" hidden="1">#REF!</definedName>
    <definedName name="Z_179EFE05_A1B1_11D3_8FA9_0008C7809E09_.wvu.PrintTitles" localSheetId="12" hidden="1">#REF!,#REF!</definedName>
    <definedName name="Z_179EFE05_A1B1_11D3_8FA9_0008C7809E09_.wvu.PrintTitles" hidden="1">#REF!,#REF!</definedName>
    <definedName name="Z_179EFE06_A1B1_11D3_8FA9_0008C7809E09_.wvu.PrintArea" localSheetId="12" hidden="1">#REF!</definedName>
    <definedName name="Z_179EFE06_A1B1_11D3_8FA9_0008C7809E09_.wvu.PrintArea" hidden="1">#REF!</definedName>
    <definedName name="Z_179EFE06_A1B1_11D3_8FA9_0008C7809E09_.wvu.PrintTitles" localSheetId="12" hidden="1">#REF!,#REF!</definedName>
    <definedName name="Z_179EFE06_A1B1_11D3_8FA9_0008C7809E09_.wvu.PrintTitles" hidden="1">#REF!,#REF!</definedName>
    <definedName name="Z_179EFE07_A1B1_11D3_8FA9_0008C7809E09_.wvu.PrintArea" localSheetId="12" hidden="1">#REF!</definedName>
    <definedName name="Z_179EFE07_A1B1_11D3_8FA9_0008C7809E09_.wvu.PrintArea" hidden="1">#REF!</definedName>
    <definedName name="Z_179EFE07_A1B1_11D3_8FA9_0008C7809E09_.wvu.PrintTitles" localSheetId="12" hidden="1">#REF!,#REF!</definedName>
    <definedName name="Z_179EFE07_A1B1_11D3_8FA9_0008C7809E09_.wvu.PrintTitles" hidden="1">#REF!,#REF!</definedName>
    <definedName name="Z_179EFE08_A1B1_11D3_8FA9_0008C7809E09_.wvu.PrintArea" localSheetId="12" hidden="1">#REF!</definedName>
    <definedName name="Z_179EFE08_A1B1_11D3_8FA9_0008C7809E09_.wvu.PrintArea" hidden="1">#REF!</definedName>
    <definedName name="Z_179EFE08_A1B1_11D3_8FA9_0008C7809E09_.wvu.PrintTitles" localSheetId="12" hidden="1">#REF!,#REF!</definedName>
    <definedName name="Z_179EFE08_A1B1_11D3_8FA9_0008C7809E09_.wvu.PrintTitles" hidden="1">#REF!,#REF!</definedName>
    <definedName name="Z_179EFE09_A1B1_11D3_8FA9_0008C7809E09_.wvu.PrintArea" localSheetId="12" hidden="1">#REF!</definedName>
    <definedName name="Z_179EFE09_A1B1_11D3_8FA9_0008C7809E09_.wvu.PrintArea" hidden="1">#REF!</definedName>
    <definedName name="Z_179EFE09_A1B1_11D3_8FA9_0008C7809E09_.wvu.PrintTitles" localSheetId="12" hidden="1">#REF!,#REF!</definedName>
    <definedName name="Z_179EFE09_A1B1_11D3_8FA9_0008C7809E09_.wvu.PrintTitles" hidden="1">#REF!,#REF!</definedName>
    <definedName name="Z_179EFE0A_A1B1_11D3_8FA9_0008C7809E09_.wvu.PrintArea" localSheetId="12" hidden="1">#REF!</definedName>
    <definedName name="Z_179EFE0A_A1B1_11D3_8FA9_0008C7809E09_.wvu.PrintArea" hidden="1">#REF!</definedName>
    <definedName name="Z_179EFE0A_A1B1_11D3_8FA9_0008C7809E09_.wvu.PrintTitles" localSheetId="12" hidden="1">#REF!,#REF!</definedName>
    <definedName name="Z_179EFE0A_A1B1_11D3_8FA9_0008C7809E09_.wvu.PrintTitles" hidden="1">#REF!,#REF!</definedName>
    <definedName name="Z_179EFE0B_A1B1_11D3_8FA9_0008C7809E09_.wvu.PrintArea" localSheetId="12" hidden="1">#REF!</definedName>
    <definedName name="Z_179EFE0B_A1B1_11D3_8FA9_0008C7809E09_.wvu.PrintArea" hidden="1">#REF!</definedName>
    <definedName name="Z_179EFE0B_A1B1_11D3_8FA9_0008C7809E09_.wvu.PrintTitles" localSheetId="12" hidden="1">#REF!,#REF!</definedName>
    <definedName name="Z_179EFE0B_A1B1_11D3_8FA9_0008C7809E09_.wvu.PrintTitles" hidden="1">#REF!,#REF!</definedName>
    <definedName name="Z_179EFE0C_A1B1_11D3_8FA9_0008C7809E09_.wvu.PrintArea" localSheetId="12" hidden="1">#REF!</definedName>
    <definedName name="Z_179EFE0C_A1B1_11D3_8FA9_0008C7809E09_.wvu.PrintArea" hidden="1">#REF!</definedName>
    <definedName name="Z_179EFE0C_A1B1_11D3_8FA9_0008C7809E09_.wvu.PrintTitles" localSheetId="12" hidden="1">#REF!,#REF!</definedName>
    <definedName name="Z_179EFE0C_A1B1_11D3_8FA9_0008C7809E09_.wvu.PrintTitles" hidden="1">#REF!,#REF!</definedName>
    <definedName name="Z_179EFE0D_A1B1_11D3_8FA9_0008C7809E09_.wvu.PrintArea" localSheetId="12" hidden="1">#REF!</definedName>
    <definedName name="Z_179EFE0D_A1B1_11D3_8FA9_0008C7809E09_.wvu.PrintArea" hidden="1">#REF!</definedName>
    <definedName name="Z_179EFE0D_A1B1_11D3_8FA9_0008C7809E09_.wvu.PrintTitles" localSheetId="12" hidden="1">#REF!,#REF!</definedName>
    <definedName name="Z_179EFE0D_A1B1_11D3_8FA9_0008C7809E09_.wvu.PrintTitles" hidden="1">#REF!,#REF!</definedName>
    <definedName name="Z_179EFE0E_A1B1_11D3_8FA9_0008C7809E09_.wvu.PrintArea" localSheetId="12" hidden="1">#REF!</definedName>
    <definedName name="Z_179EFE0E_A1B1_11D3_8FA9_0008C7809E09_.wvu.PrintArea" hidden="1">#REF!</definedName>
    <definedName name="Z_179EFE0E_A1B1_11D3_8FA9_0008C7809E09_.wvu.PrintTitles" localSheetId="12" hidden="1">#REF!,#REF!</definedName>
    <definedName name="Z_179EFE0E_A1B1_11D3_8FA9_0008C7809E09_.wvu.PrintTitles" hidden="1">#REF!,#REF!</definedName>
    <definedName name="Z_179EFE0F_A1B1_11D3_8FA9_0008C7809E09_.wvu.PrintArea" localSheetId="12" hidden="1">#REF!</definedName>
    <definedName name="Z_179EFE0F_A1B1_11D3_8FA9_0008C7809E09_.wvu.PrintArea" hidden="1">#REF!</definedName>
    <definedName name="Z_179EFE0F_A1B1_11D3_8FA9_0008C7809E09_.wvu.PrintTitles" localSheetId="12" hidden="1">#REF!,#REF!</definedName>
    <definedName name="Z_179EFE0F_A1B1_11D3_8FA9_0008C7809E09_.wvu.PrintTitles" hidden="1">#REF!,#REF!</definedName>
    <definedName name="Z_179EFE10_A1B1_11D3_8FA9_0008C7809E09_.wvu.PrintArea" localSheetId="12" hidden="1">#REF!</definedName>
    <definedName name="Z_179EFE10_A1B1_11D3_8FA9_0008C7809E09_.wvu.PrintArea" hidden="1">#REF!</definedName>
    <definedName name="Z_179EFE10_A1B1_11D3_8FA9_0008C7809E09_.wvu.PrintTitles" localSheetId="12" hidden="1">#REF!,#REF!</definedName>
    <definedName name="Z_179EFE10_A1B1_11D3_8FA9_0008C7809E09_.wvu.PrintTitles" hidden="1">#REF!,#REF!</definedName>
    <definedName name="Z_179EFE11_A1B1_11D3_8FA9_0008C7809E09_.wvu.PrintArea" localSheetId="12" hidden="1">#REF!</definedName>
    <definedName name="Z_179EFE11_A1B1_11D3_8FA9_0008C7809E09_.wvu.PrintArea" hidden="1">#REF!</definedName>
    <definedName name="Z_179EFE11_A1B1_11D3_8FA9_0008C7809E09_.wvu.PrintTitles" localSheetId="12" hidden="1">#REF!,#REF!</definedName>
    <definedName name="Z_179EFE11_A1B1_11D3_8FA9_0008C7809E09_.wvu.PrintTitles" hidden="1">#REF!,#REF!</definedName>
    <definedName name="Z_179EFE12_A1B1_11D3_8FA9_0008C7809E09_.wvu.PrintArea" localSheetId="12" hidden="1">#REF!</definedName>
    <definedName name="Z_179EFE12_A1B1_11D3_8FA9_0008C7809E09_.wvu.PrintArea" hidden="1">#REF!</definedName>
    <definedName name="Z_179EFE12_A1B1_11D3_8FA9_0008C7809E09_.wvu.PrintTitles" localSheetId="12" hidden="1">#REF!,#REF!</definedName>
    <definedName name="Z_179EFE12_A1B1_11D3_8FA9_0008C7809E09_.wvu.PrintTitles" hidden="1">#REF!,#REF!</definedName>
    <definedName name="Z_179EFE13_A1B1_11D3_8FA9_0008C7809E09_.wvu.PrintArea" localSheetId="12" hidden="1">#REF!</definedName>
    <definedName name="Z_179EFE13_A1B1_11D3_8FA9_0008C7809E09_.wvu.PrintArea" hidden="1">#REF!</definedName>
    <definedName name="Z_179EFE13_A1B1_11D3_8FA9_0008C7809E09_.wvu.PrintTitles" localSheetId="12" hidden="1">#REF!,#REF!</definedName>
    <definedName name="Z_179EFE13_A1B1_11D3_8FA9_0008C7809E09_.wvu.PrintTitles" hidden="1">#REF!,#REF!</definedName>
    <definedName name="Z_179EFE14_A1B1_11D3_8FA9_0008C7809E09_.wvu.PrintArea" localSheetId="12" hidden="1">#REF!</definedName>
    <definedName name="Z_179EFE14_A1B1_11D3_8FA9_0008C7809E09_.wvu.PrintArea" hidden="1">#REF!</definedName>
    <definedName name="Z_179EFE14_A1B1_11D3_8FA9_0008C7809E09_.wvu.PrintTitles" localSheetId="12" hidden="1">#REF!,#REF!</definedName>
    <definedName name="Z_179EFE14_A1B1_11D3_8FA9_0008C7809E09_.wvu.PrintTitles" hidden="1">#REF!,#REF!</definedName>
    <definedName name="Z_179EFE15_A1B1_11D3_8FA9_0008C7809E09_.wvu.PrintArea" localSheetId="12" hidden="1">#REF!</definedName>
    <definedName name="Z_179EFE15_A1B1_11D3_8FA9_0008C7809E09_.wvu.PrintArea" hidden="1">#REF!</definedName>
    <definedName name="Z_179EFE15_A1B1_11D3_8FA9_0008C7809E09_.wvu.PrintTitles" localSheetId="12" hidden="1">#REF!,#REF!</definedName>
    <definedName name="Z_179EFE15_A1B1_11D3_8FA9_0008C7809E09_.wvu.PrintTitles" hidden="1">#REF!,#REF!</definedName>
    <definedName name="Z_179EFE16_A1B1_11D3_8FA9_0008C7809E09_.wvu.PrintArea" localSheetId="12" hidden="1">#REF!</definedName>
    <definedName name="Z_179EFE16_A1B1_11D3_8FA9_0008C7809E09_.wvu.PrintArea" hidden="1">#REF!</definedName>
    <definedName name="Z_179EFE16_A1B1_11D3_8FA9_0008C7809E09_.wvu.PrintTitles" localSheetId="12" hidden="1">#REF!,#REF!</definedName>
    <definedName name="Z_179EFE16_A1B1_11D3_8FA9_0008C7809E09_.wvu.PrintTitles" hidden="1">#REF!,#REF!</definedName>
    <definedName name="Z_179EFE17_A1B1_11D3_8FA9_0008C7809E09_.wvu.PrintArea" localSheetId="12" hidden="1">#REF!</definedName>
    <definedName name="Z_179EFE17_A1B1_11D3_8FA9_0008C7809E09_.wvu.PrintArea" hidden="1">#REF!</definedName>
    <definedName name="Z_179EFE17_A1B1_11D3_8FA9_0008C7809E09_.wvu.PrintTitles" localSheetId="12" hidden="1">#REF!,#REF!</definedName>
    <definedName name="Z_179EFE17_A1B1_11D3_8FA9_0008C7809E09_.wvu.PrintTitles" hidden="1">#REF!,#REF!</definedName>
    <definedName name="Z_179EFE18_A1B1_11D3_8FA9_0008C7809E09_.wvu.PrintArea" localSheetId="12" hidden="1">#REF!</definedName>
    <definedName name="Z_179EFE18_A1B1_11D3_8FA9_0008C7809E09_.wvu.PrintArea" hidden="1">#REF!</definedName>
    <definedName name="Z_179EFE18_A1B1_11D3_8FA9_0008C7809E09_.wvu.PrintTitles" localSheetId="12" hidden="1">#REF!,#REF!</definedName>
    <definedName name="Z_179EFE18_A1B1_11D3_8FA9_0008C7809E09_.wvu.PrintTitles" hidden="1">#REF!,#REF!</definedName>
    <definedName name="Z_179EFE19_A1B1_11D3_8FA9_0008C7809E09_.wvu.PrintArea" localSheetId="12" hidden="1">#REF!</definedName>
    <definedName name="Z_179EFE19_A1B1_11D3_8FA9_0008C7809E09_.wvu.PrintArea" hidden="1">#REF!</definedName>
    <definedName name="Z_179EFE19_A1B1_11D3_8FA9_0008C7809E09_.wvu.PrintTitles" localSheetId="12" hidden="1">#REF!,#REF!</definedName>
    <definedName name="Z_179EFE19_A1B1_11D3_8FA9_0008C7809E09_.wvu.PrintTitles" hidden="1">#REF!,#REF!</definedName>
    <definedName name="Z_179EFE1A_A1B1_11D3_8FA9_0008C7809E09_.wvu.PrintArea" localSheetId="12" hidden="1">#REF!</definedName>
    <definedName name="Z_179EFE1A_A1B1_11D3_8FA9_0008C7809E09_.wvu.PrintArea" hidden="1">#REF!</definedName>
    <definedName name="Z_179EFE1A_A1B1_11D3_8FA9_0008C7809E09_.wvu.PrintTitles" localSheetId="12" hidden="1">#REF!,#REF!</definedName>
    <definedName name="Z_179EFE1A_A1B1_11D3_8FA9_0008C7809E09_.wvu.PrintTitles" hidden="1">#REF!,#REF!</definedName>
    <definedName name="Z_179EFE1B_A1B1_11D3_8FA9_0008C7809E09_.wvu.PrintArea" localSheetId="12" hidden="1">#REF!</definedName>
    <definedName name="Z_179EFE1B_A1B1_11D3_8FA9_0008C7809E09_.wvu.PrintArea" hidden="1">#REF!</definedName>
    <definedName name="Z_179EFE1B_A1B1_11D3_8FA9_0008C7809E09_.wvu.PrintTitles" localSheetId="12" hidden="1">#REF!,#REF!</definedName>
    <definedName name="Z_179EFE1B_A1B1_11D3_8FA9_0008C7809E09_.wvu.PrintTitles" hidden="1">#REF!,#REF!</definedName>
    <definedName name="Z_179EFE1C_A1B1_11D3_8FA9_0008C7809E09_.wvu.PrintArea" localSheetId="12" hidden="1">#REF!</definedName>
    <definedName name="Z_179EFE1C_A1B1_11D3_8FA9_0008C7809E09_.wvu.PrintArea" hidden="1">#REF!</definedName>
    <definedName name="Z_179EFE1C_A1B1_11D3_8FA9_0008C7809E09_.wvu.PrintTitles" localSheetId="12" hidden="1">#REF!,#REF!</definedName>
    <definedName name="Z_179EFE1C_A1B1_11D3_8FA9_0008C7809E09_.wvu.PrintTitles" hidden="1">#REF!,#REF!</definedName>
    <definedName name="Z_179EFE1D_A1B1_11D3_8FA9_0008C7809E09_.wvu.PrintArea" localSheetId="12" hidden="1">#REF!</definedName>
    <definedName name="Z_179EFE1D_A1B1_11D3_8FA9_0008C7809E09_.wvu.PrintArea" hidden="1">#REF!</definedName>
    <definedName name="Z_179EFE1D_A1B1_11D3_8FA9_0008C7809E09_.wvu.PrintTitles" localSheetId="12" hidden="1">#REF!,#REF!</definedName>
    <definedName name="Z_179EFE1D_A1B1_11D3_8FA9_0008C7809E09_.wvu.PrintTitles" hidden="1">#REF!,#REF!</definedName>
    <definedName name="Z_179EFE1E_A1B1_11D3_8FA9_0008C7809E09_.wvu.PrintArea" localSheetId="12" hidden="1">#REF!</definedName>
    <definedName name="Z_179EFE1E_A1B1_11D3_8FA9_0008C7809E09_.wvu.PrintArea" hidden="1">#REF!</definedName>
    <definedName name="Z_179EFE1E_A1B1_11D3_8FA9_0008C7809E09_.wvu.PrintTitles" localSheetId="12" hidden="1">#REF!,#REF!</definedName>
    <definedName name="Z_179EFE1E_A1B1_11D3_8FA9_0008C7809E09_.wvu.PrintTitles" hidden="1">#REF!,#REF!</definedName>
    <definedName name="Z_179EFE1F_A1B1_11D3_8FA9_0008C7809E09_.wvu.PrintArea" localSheetId="12" hidden="1">#REF!</definedName>
    <definedName name="Z_179EFE1F_A1B1_11D3_8FA9_0008C7809E09_.wvu.PrintArea" hidden="1">#REF!</definedName>
    <definedName name="Z_179EFE1F_A1B1_11D3_8FA9_0008C7809E09_.wvu.PrintTitles" localSheetId="12" hidden="1">#REF!,#REF!</definedName>
    <definedName name="Z_179EFE1F_A1B1_11D3_8FA9_0008C7809E09_.wvu.PrintTitles" hidden="1">#REF!,#REF!</definedName>
    <definedName name="Z_179EFE20_A1B1_11D3_8FA9_0008C7809E09_.wvu.PrintArea" localSheetId="12" hidden="1">#REF!</definedName>
    <definedName name="Z_179EFE20_A1B1_11D3_8FA9_0008C7809E09_.wvu.PrintArea" hidden="1">#REF!</definedName>
    <definedName name="Z_179EFE20_A1B1_11D3_8FA9_0008C7809E09_.wvu.PrintTitles" localSheetId="12" hidden="1">#REF!,#REF!</definedName>
    <definedName name="Z_179EFE20_A1B1_11D3_8FA9_0008C7809E09_.wvu.PrintTitles" hidden="1">#REF!,#REF!</definedName>
    <definedName name="Z_179EFE21_A1B1_11D3_8FA9_0008C7809E09_.wvu.PrintArea" localSheetId="12" hidden="1">#REF!</definedName>
    <definedName name="Z_179EFE21_A1B1_11D3_8FA9_0008C7809E09_.wvu.PrintArea" hidden="1">#REF!</definedName>
    <definedName name="Z_179EFE21_A1B1_11D3_8FA9_0008C7809E09_.wvu.PrintTitles" localSheetId="12" hidden="1">#REF!,#REF!</definedName>
    <definedName name="Z_179EFE21_A1B1_11D3_8FA9_0008C7809E09_.wvu.PrintTitles" hidden="1">#REF!,#REF!</definedName>
    <definedName name="Z_179EFE22_A1B1_11D3_8FA9_0008C7809E09_.wvu.PrintArea" localSheetId="12" hidden="1">#REF!</definedName>
    <definedName name="Z_179EFE22_A1B1_11D3_8FA9_0008C7809E09_.wvu.PrintArea" hidden="1">#REF!</definedName>
    <definedName name="Z_179EFE22_A1B1_11D3_8FA9_0008C7809E09_.wvu.PrintTitles" localSheetId="12" hidden="1">#REF!,#REF!</definedName>
    <definedName name="Z_179EFE22_A1B1_11D3_8FA9_0008C7809E09_.wvu.PrintTitles" hidden="1">#REF!,#REF!</definedName>
    <definedName name="Z_179EFE23_A1B1_11D3_8FA9_0008C7809E09_.wvu.PrintArea" localSheetId="12" hidden="1">#REF!</definedName>
    <definedName name="Z_179EFE23_A1B1_11D3_8FA9_0008C7809E09_.wvu.PrintArea" hidden="1">#REF!</definedName>
    <definedName name="Z_179EFE23_A1B1_11D3_8FA9_0008C7809E09_.wvu.PrintTitles" localSheetId="12" hidden="1">#REF!,#REF!</definedName>
    <definedName name="Z_179EFE23_A1B1_11D3_8FA9_0008C7809E09_.wvu.PrintTitles" hidden="1">#REF!,#REF!</definedName>
    <definedName name="Z_179EFE24_A1B1_11D3_8FA9_0008C7809E09_.wvu.PrintArea" localSheetId="12" hidden="1">#REF!</definedName>
    <definedName name="Z_179EFE24_A1B1_11D3_8FA9_0008C7809E09_.wvu.PrintArea" hidden="1">#REF!</definedName>
    <definedName name="Z_179EFE24_A1B1_11D3_8FA9_0008C7809E09_.wvu.PrintTitles" localSheetId="12" hidden="1">#REF!,#REF!</definedName>
    <definedName name="Z_179EFE24_A1B1_11D3_8FA9_0008C7809E09_.wvu.PrintTitles" hidden="1">#REF!,#REF!</definedName>
    <definedName name="Z_179EFE25_A1B1_11D3_8FA9_0008C7809E09_.wvu.PrintArea" localSheetId="12" hidden="1">#REF!</definedName>
    <definedName name="Z_179EFE25_A1B1_11D3_8FA9_0008C7809E09_.wvu.PrintArea" hidden="1">#REF!</definedName>
    <definedName name="Z_179EFE25_A1B1_11D3_8FA9_0008C7809E09_.wvu.PrintTitles" localSheetId="12" hidden="1">#REF!,#REF!</definedName>
    <definedName name="Z_179EFE25_A1B1_11D3_8FA9_0008C7809E09_.wvu.PrintTitles" hidden="1">#REF!,#REF!</definedName>
    <definedName name="Z_179EFE26_A1B1_11D3_8FA9_0008C7809E09_.wvu.PrintArea" localSheetId="12" hidden="1">#REF!</definedName>
    <definedName name="Z_179EFE26_A1B1_11D3_8FA9_0008C7809E09_.wvu.PrintArea" hidden="1">#REF!</definedName>
    <definedName name="Z_179EFE26_A1B1_11D3_8FA9_0008C7809E09_.wvu.PrintTitles" localSheetId="12" hidden="1">#REF!,#REF!</definedName>
    <definedName name="Z_179EFE26_A1B1_11D3_8FA9_0008C7809E09_.wvu.PrintTitles" hidden="1">#REF!,#REF!</definedName>
    <definedName name="Z_179EFE27_A1B1_11D3_8FA9_0008C7809E09_.wvu.PrintArea" localSheetId="12" hidden="1">#REF!</definedName>
    <definedName name="Z_179EFE27_A1B1_11D3_8FA9_0008C7809E09_.wvu.PrintArea" hidden="1">#REF!</definedName>
    <definedName name="Z_179EFE27_A1B1_11D3_8FA9_0008C7809E09_.wvu.PrintTitles" localSheetId="12" hidden="1">#REF!,#REF!</definedName>
    <definedName name="Z_179EFE27_A1B1_11D3_8FA9_0008C7809E09_.wvu.PrintTitles" hidden="1">#REF!,#REF!</definedName>
    <definedName name="Z_179EFE28_A1B1_11D3_8FA9_0008C7809E09_.wvu.PrintArea" localSheetId="12" hidden="1">#REF!</definedName>
    <definedName name="Z_179EFE28_A1B1_11D3_8FA9_0008C7809E09_.wvu.PrintArea" hidden="1">#REF!</definedName>
    <definedName name="Z_179EFE28_A1B1_11D3_8FA9_0008C7809E09_.wvu.PrintTitles" localSheetId="12" hidden="1">#REF!,#REF!</definedName>
    <definedName name="Z_179EFE28_A1B1_11D3_8FA9_0008C7809E09_.wvu.PrintTitles" hidden="1">#REF!,#REF!</definedName>
    <definedName name="Z_179EFE29_A1B1_11D3_8FA9_0008C7809E09_.wvu.PrintArea" localSheetId="12" hidden="1">#REF!</definedName>
    <definedName name="Z_179EFE29_A1B1_11D3_8FA9_0008C7809E09_.wvu.PrintArea" hidden="1">#REF!</definedName>
    <definedName name="Z_179EFE29_A1B1_11D3_8FA9_0008C7809E09_.wvu.PrintTitles" localSheetId="12" hidden="1">#REF!,#REF!</definedName>
    <definedName name="Z_179EFE29_A1B1_11D3_8FA9_0008C7809E09_.wvu.PrintTitles" hidden="1">#REF!,#REF!</definedName>
    <definedName name="Z_179EFE2A_A1B1_11D3_8FA9_0008C7809E09_.wvu.PrintArea" localSheetId="12" hidden="1">#REF!</definedName>
    <definedName name="Z_179EFE2A_A1B1_11D3_8FA9_0008C7809E09_.wvu.PrintArea" hidden="1">#REF!</definedName>
    <definedName name="Z_179EFE2A_A1B1_11D3_8FA9_0008C7809E09_.wvu.PrintTitles" localSheetId="12" hidden="1">#REF!,#REF!</definedName>
    <definedName name="Z_179EFE2A_A1B1_11D3_8FA9_0008C7809E09_.wvu.PrintTitles" hidden="1">#REF!,#REF!</definedName>
    <definedName name="Z_179EFE2B_A1B1_11D3_8FA9_0008C7809E09_.wvu.PrintArea" localSheetId="12" hidden="1">#REF!</definedName>
    <definedName name="Z_179EFE2B_A1B1_11D3_8FA9_0008C7809E09_.wvu.PrintArea" hidden="1">#REF!</definedName>
    <definedName name="Z_179EFE2B_A1B1_11D3_8FA9_0008C7809E09_.wvu.PrintTitles" localSheetId="12" hidden="1">#REF!,#REF!</definedName>
    <definedName name="Z_179EFE2B_A1B1_11D3_8FA9_0008C7809E09_.wvu.PrintTitles" hidden="1">#REF!,#REF!</definedName>
    <definedName name="Z_179EFE2C_A1B1_11D3_8FA9_0008C7809E09_.wvu.PrintArea" localSheetId="12" hidden="1">#REF!</definedName>
    <definedName name="Z_179EFE2C_A1B1_11D3_8FA9_0008C7809E09_.wvu.PrintArea" hidden="1">#REF!</definedName>
    <definedName name="Z_179EFE2C_A1B1_11D3_8FA9_0008C7809E09_.wvu.PrintTitles" localSheetId="12" hidden="1">#REF!,#REF!</definedName>
    <definedName name="Z_179EFE2C_A1B1_11D3_8FA9_0008C7809E09_.wvu.PrintTitles" hidden="1">#REF!,#REF!</definedName>
    <definedName name="Z_179EFE2D_A1B1_11D3_8FA9_0008C7809E09_.wvu.PrintArea" localSheetId="12" hidden="1">#REF!</definedName>
    <definedName name="Z_179EFE2D_A1B1_11D3_8FA9_0008C7809E09_.wvu.PrintArea" hidden="1">#REF!</definedName>
    <definedName name="Z_179EFE2D_A1B1_11D3_8FA9_0008C7809E09_.wvu.PrintTitles" localSheetId="12" hidden="1">#REF!,#REF!</definedName>
    <definedName name="Z_179EFE2D_A1B1_11D3_8FA9_0008C7809E09_.wvu.PrintTitles" hidden="1">#REF!,#REF!</definedName>
    <definedName name="Z_179EFE2E_A1B1_11D3_8FA9_0008C7809E09_.wvu.PrintArea" localSheetId="12" hidden="1">#REF!</definedName>
    <definedName name="Z_179EFE2E_A1B1_11D3_8FA9_0008C7809E09_.wvu.PrintArea" hidden="1">#REF!</definedName>
    <definedName name="Z_179EFE2E_A1B1_11D3_8FA9_0008C7809E09_.wvu.PrintTitles" localSheetId="12" hidden="1">#REF!,#REF!</definedName>
    <definedName name="Z_179EFE2E_A1B1_11D3_8FA9_0008C7809E09_.wvu.PrintTitles" hidden="1">#REF!,#REF!</definedName>
    <definedName name="Z_179EFE2F_A1B1_11D3_8FA9_0008C7809E09_.wvu.PrintArea" localSheetId="12" hidden="1">#REF!</definedName>
    <definedName name="Z_179EFE2F_A1B1_11D3_8FA9_0008C7809E09_.wvu.PrintArea" hidden="1">#REF!</definedName>
    <definedName name="Z_179EFE2F_A1B1_11D3_8FA9_0008C7809E09_.wvu.PrintTitles" localSheetId="12" hidden="1">#REF!</definedName>
    <definedName name="Z_179EFE2F_A1B1_11D3_8FA9_0008C7809E09_.wvu.PrintTitles" hidden="1">#REF!</definedName>
    <definedName name="Z_179EFE30_A1B1_11D3_8FA9_0008C7809E09_.wvu.PrintArea" localSheetId="12" hidden="1">#REF!</definedName>
    <definedName name="Z_179EFE30_A1B1_11D3_8FA9_0008C7809E09_.wvu.PrintArea" hidden="1">#REF!</definedName>
    <definedName name="Z_179EFE30_A1B1_11D3_8FA9_0008C7809E09_.wvu.PrintTitles" localSheetId="13" hidden="1">#REF!</definedName>
    <definedName name="Z_179EFE30_A1B1_11D3_8FA9_0008C7809E09_.wvu.PrintTitles" localSheetId="2" hidden="1">#REF!</definedName>
    <definedName name="Z_179EFE30_A1B1_11D3_8FA9_0008C7809E09_.wvu.PrintTitles" localSheetId="10" hidden="1">#REF!</definedName>
    <definedName name="Z_179EFE30_A1B1_11D3_8FA9_0008C7809E09_.wvu.PrintTitles" localSheetId="11" hidden="1">#REF!</definedName>
    <definedName name="Z_179EFE30_A1B1_11D3_8FA9_0008C7809E09_.wvu.PrintTitles" hidden="1">#REF!</definedName>
    <definedName name="Z_179EFE31_A1B1_11D3_8FA9_0008C7809E09_.wvu.PrintArea" localSheetId="13" hidden="1">#REF!</definedName>
    <definedName name="Z_179EFE31_A1B1_11D3_8FA9_0008C7809E09_.wvu.PrintArea" localSheetId="2" hidden="1">#REF!</definedName>
    <definedName name="Z_179EFE31_A1B1_11D3_8FA9_0008C7809E09_.wvu.PrintArea" localSheetId="10" hidden="1">#REF!</definedName>
    <definedName name="Z_179EFE31_A1B1_11D3_8FA9_0008C7809E09_.wvu.PrintArea" localSheetId="11" hidden="1">#REF!</definedName>
    <definedName name="Z_179EFE31_A1B1_11D3_8FA9_0008C7809E09_.wvu.PrintArea" hidden="1">#REF!</definedName>
    <definedName name="Z_179EFE31_A1B1_11D3_8FA9_0008C7809E09_.wvu.PrintTitles" localSheetId="13" hidden="1">#REF!</definedName>
    <definedName name="Z_179EFE31_A1B1_11D3_8FA9_0008C7809E09_.wvu.PrintTitles" localSheetId="2" hidden="1">#REF!</definedName>
    <definedName name="Z_179EFE31_A1B1_11D3_8FA9_0008C7809E09_.wvu.PrintTitles" localSheetId="10" hidden="1">#REF!</definedName>
    <definedName name="Z_179EFE31_A1B1_11D3_8FA9_0008C7809E09_.wvu.PrintTitles" localSheetId="11" hidden="1">#REF!</definedName>
    <definedName name="Z_179EFE31_A1B1_11D3_8FA9_0008C7809E09_.wvu.PrintTitles" hidden="1">#REF!</definedName>
    <definedName name="Z_179EFE32_A1B1_11D3_8FA9_0008C7809E09_.wvu.PrintArea" localSheetId="13" hidden="1">#REF!</definedName>
    <definedName name="Z_179EFE32_A1B1_11D3_8FA9_0008C7809E09_.wvu.PrintArea" localSheetId="2" hidden="1">#REF!</definedName>
    <definedName name="Z_179EFE32_A1B1_11D3_8FA9_0008C7809E09_.wvu.PrintArea" localSheetId="10" hidden="1">#REF!</definedName>
    <definedName name="Z_179EFE32_A1B1_11D3_8FA9_0008C7809E09_.wvu.PrintArea" localSheetId="11" hidden="1">#REF!</definedName>
    <definedName name="Z_179EFE32_A1B1_11D3_8FA9_0008C7809E09_.wvu.PrintArea" hidden="1">#REF!</definedName>
    <definedName name="Z_179EFE32_A1B1_11D3_8FA9_0008C7809E09_.wvu.PrintTitles" localSheetId="13" hidden="1">#REF!</definedName>
    <definedName name="Z_179EFE32_A1B1_11D3_8FA9_0008C7809E09_.wvu.PrintTitles" localSheetId="2" hidden="1">#REF!</definedName>
    <definedName name="Z_179EFE32_A1B1_11D3_8FA9_0008C7809E09_.wvu.PrintTitles" localSheetId="10" hidden="1">#REF!</definedName>
    <definedName name="Z_179EFE32_A1B1_11D3_8FA9_0008C7809E09_.wvu.PrintTitles" localSheetId="11" hidden="1">#REF!</definedName>
    <definedName name="Z_179EFE32_A1B1_11D3_8FA9_0008C7809E09_.wvu.PrintTitles" hidden="1">#REF!</definedName>
    <definedName name="Z_179EFE33_A1B1_11D3_8FA9_0008C7809E09_.wvu.PrintArea" localSheetId="13" hidden="1">#REF!</definedName>
    <definedName name="Z_179EFE33_A1B1_11D3_8FA9_0008C7809E09_.wvu.PrintArea" localSheetId="2" hidden="1">#REF!</definedName>
    <definedName name="Z_179EFE33_A1B1_11D3_8FA9_0008C7809E09_.wvu.PrintArea" localSheetId="10" hidden="1">#REF!</definedName>
    <definedName name="Z_179EFE33_A1B1_11D3_8FA9_0008C7809E09_.wvu.PrintArea" localSheetId="11" hidden="1">#REF!</definedName>
    <definedName name="Z_179EFE33_A1B1_11D3_8FA9_0008C7809E09_.wvu.PrintArea" hidden="1">#REF!</definedName>
    <definedName name="Z_179EFE33_A1B1_11D3_8FA9_0008C7809E09_.wvu.PrintTitles" localSheetId="13" hidden="1">#REF!</definedName>
    <definedName name="Z_179EFE33_A1B1_11D3_8FA9_0008C7809E09_.wvu.PrintTitles" localSheetId="2" hidden="1">#REF!</definedName>
    <definedName name="Z_179EFE33_A1B1_11D3_8FA9_0008C7809E09_.wvu.PrintTitles" localSheetId="10" hidden="1">#REF!</definedName>
    <definedName name="Z_179EFE33_A1B1_11D3_8FA9_0008C7809E09_.wvu.PrintTitles" localSheetId="11" hidden="1">#REF!</definedName>
    <definedName name="Z_179EFE33_A1B1_11D3_8FA9_0008C7809E09_.wvu.PrintTitles" hidden="1">#REF!</definedName>
    <definedName name="Z_179EFE34_A1B1_11D3_8FA9_0008C7809E09_.wvu.PrintArea" localSheetId="13" hidden="1">#REF!</definedName>
    <definedName name="Z_179EFE34_A1B1_11D3_8FA9_0008C7809E09_.wvu.PrintArea" localSheetId="2" hidden="1">#REF!</definedName>
    <definedName name="Z_179EFE34_A1B1_11D3_8FA9_0008C7809E09_.wvu.PrintArea" localSheetId="10" hidden="1">#REF!</definedName>
    <definedName name="Z_179EFE34_A1B1_11D3_8FA9_0008C7809E09_.wvu.PrintArea" localSheetId="11" hidden="1">#REF!</definedName>
    <definedName name="Z_179EFE34_A1B1_11D3_8FA9_0008C7809E09_.wvu.PrintArea" hidden="1">#REF!</definedName>
    <definedName name="Z_179EFE34_A1B1_11D3_8FA9_0008C7809E09_.wvu.PrintTitles" localSheetId="13" hidden="1">#REF!</definedName>
    <definedName name="Z_179EFE34_A1B1_11D3_8FA9_0008C7809E09_.wvu.PrintTitles" localSheetId="2" hidden="1">#REF!</definedName>
    <definedName name="Z_179EFE34_A1B1_11D3_8FA9_0008C7809E09_.wvu.PrintTitles" localSheetId="10" hidden="1">#REF!</definedName>
    <definedName name="Z_179EFE34_A1B1_11D3_8FA9_0008C7809E09_.wvu.PrintTitles" localSheetId="11" hidden="1">#REF!</definedName>
    <definedName name="Z_179EFE34_A1B1_11D3_8FA9_0008C7809E09_.wvu.PrintTitles" hidden="1">#REF!</definedName>
    <definedName name="Z_179EFE35_A1B1_11D3_8FA9_0008C7809E09_.wvu.PrintArea" localSheetId="13" hidden="1">#REF!</definedName>
    <definedName name="Z_179EFE35_A1B1_11D3_8FA9_0008C7809E09_.wvu.PrintArea" localSheetId="2" hidden="1">#REF!</definedName>
    <definedName name="Z_179EFE35_A1B1_11D3_8FA9_0008C7809E09_.wvu.PrintArea" localSheetId="10" hidden="1">#REF!</definedName>
    <definedName name="Z_179EFE35_A1B1_11D3_8FA9_0008C7809E09_.wvu.PrintArea" localSheetId="11" hidden="1">#REF!</definedName>
    <definedName name="Z_179EFE35_A1B1_11D3_8FA9_0008C7809E09_.wvu.PrintArea" hidden="1">#REF!</definedName>
    <definedName name="Z_179EFE35_A1B1_11D3_8FA9_0008C7809E09_.wvu.PrintTitles" localSheetId="13" hidden="1">#REF!</definedName>
    <definedName name="Z_179EFE35_A1B1_11D3_8FA9_0008C7809E09_.wvu.PrintTitles" localSheetId="2" hidden="1">#REF!</definedName>
    <definedName name="Z_179EFE35_A1B1_11D3_8FA9_0008C7809E09_.wvu.PrintTitles" localSheetId="10" hidden="1">#REF!</definedName>
    <definedName name="Z_179EFE35_A1B1_11D3_8FA9_0008C7809E09_.wvu.PrintTitles" localSheetId="11" hidden="1">#REF!</definedName>
    <definedName name="Z_179EFE35_A1B1_11D3_8FA9_0008C7809E09_.wvu.PrintTitles" hidden="1">#REF!</definedName>
    <definedName name="Z_179EFE36_A1B1_11D3_8FA9_0008C7809E09_.wvu.PrintArea" localSheetId="13" hidden="1">#REF!</definedName>
    <definedName name="Z_179EFE36_A1B1_11D3_8FA9_0008C7809E09_.wvu.PrintArea" localSheetId="2" hidden="1">#REF!</definedName>
    <definedName name="Z_179EFE36_A1B1_11D3_8FA9_0008C7809E09_.wvu.PrintArea" localSheetId="10" hidden="1">#REF!</definedName>
    <definedName name="Z_179EFE36_A1B1_11D3_8FA9_0008C7809E09_.wvu.PrintArea" localSheetId="11" hidden="1">#REF!</definedName>
    <definedName name="Z_179EFE36_A1B1_11D3_8FA9_0008C7809E09_.wvu.PrintArea" hidden="1">#REF!</definedName>
    <definedName name="Z_179EFE36_A1B1_11D3_8FA9_0008C7809E09_.wvu.PrintTitles" localSheetId="13" hidden="1">#REF!</definedName>
    <definedName name="Z_179EFE36_A1B1_11D3_8FA9_0008C7809E09_.wvu.PrintTitles" localSheetId="2" hidden="1">#REF!</definedName>
    <definedName name="Z_179EFE36_A1B1_11D3_8FA9_0008C7809E09_.wvu.PrintTitles" localSheetId="10" hidden="1">#REF!</definedName>
    <definedName name="Z_179EFE36_A1B1_11D3_8FA9_0008C7809E09_.wvu.PrintTitles" localSheetId="11" hidden="1">#REF!</definedName>
    <definedName name="Z_179EFE36_A1B1_11D3_8FA9_0008C7809E09_.wvu.PrintTitles" hidden="1">#REF!</definedName>
    <definedName name="Z_179EFE37_A1B1_11D3_8FA9_0008C7809E09_.wvu.PrintArea" localSheetId="13" hidden="1">#REF!</definedName>
    <definedName name="Z_179EFE37_A1B1_11D3_8FA9_0008C7809E09_.wvu.PrintArea" localSheetId="2" hidden="1">#REF!</definedName>
    <definedName name="Z_179EFE37_A1B1_11D3_8FA9_0008C7809E09_.wvu.PrintArea" localSheetId="10" hidden="1">#REF!</definedName>
    <definedName name="Z_179EFE37_A1B1_11D3_8FA9_0008C7809E09_.wvu.PrintArea" localSheetId="11" hidden="1">#REF!</definedName>
    <definedName name="Z_179EFE37_A1B1_11D3_8FA9_0008C7809E09_.wvu.PrintArea" hidden="1">#REF!</definedName>
    <definedName name="Z_179EFE37_A1B1_11D3_8FA9_0008C7809E09_.wvu.PrintTitles" localSheetId="13" hidden="1">#REF!</definedName>
    <definedName name="Z_179EFE37_A1B1_11D3_8FA9_0008C7809E09_.wvu.PrintTitles" localSheetId="2" hidden="1">#REF!</definedName>
    <definedName name="Z_179EFE37_A1B1_11D3_8FA9_0008C7809E09_.wvu.PrintTitles" localSheetId="10" hidden="1">#REF!</definedName>
    <definedName name="Z_179EFE37_A1B1_11D3_8FA9_0008C7809E09_.wvu.PrintTitles" localSheetId="11" hidden="1">#REF!</definedName>
    <definedName name="Z_179EFE37_A1B1_11D3_8FA9_0008C7809E09_.wvu.PrintTitles" hidden="1">#REF!</definedName>
    <definedName name="Z_179EFE38_A1B1_11D3_8FA9_0008C7809E09_.wvu.PrintArea" localSheetId="13" hidden="1">#REF!</definedName>
    <definedName name="Z_179EFE38_A1B1_11D3_8FA9_0008C7809E09_.wvu.PrintArea" localSheetId="2" hidden="1">#REF!</definedName>
    <definedName name="Z_179EFE38_A1B1_11D3_8FA9_0008C7809E09_.wvu.PrintArea" localSheetId="10" hidden="1">#REF!</definedName>
    <definedName name="Z_179EFE38_A1B1_11D3_8FA9_0008C7809E09_.wvu.PrintArea" localSheetId="11" hidden="1">#REF!</definedName>
    <definedName name="Z_179EFE38_A1B1_11D3_8FA9_0008C7809E09_.wvu.PrintArea" hidden="1">#REF!</definedName>
    <definedName name="Z_179EFE38_A1B1_11D3_8FA9_0008C7809E09_.wvu.PrintTitles" localSheetId="13" hidden="1">#REF!</definedName>
    <definedName name="Z_179EFE38_A1B1_11D3_8FA9_0008C7809E09_.wvu.PrintTitles" localSheetId="2" hidden="1">#REF!</definedName>
    <definedName name="Z_179EFE38_A1B1_11D3_8FA9_0008C7809E09_.wvu.PrintTitles" localSheetId="10" hidden="1">#REF!</definedName>
    <definedName name="Z_179EFE38_A1B1_11D3_8FA9_0008C7809E09_.wvu.PrintTitles" localSheetId="11" hidden="1">#REF!</definedName>
    <definedName name="Z_179EFE38_A1B1_11D3_8FA9_0008C7809E09_.wvu.PrintTitles" hidden="1">#REF!</definedName>
    <definedName name="Z_179EFE39_A1B1_11D3_8FA9_0008C7809E09_.wvu.PrintArea" localSheetId="13" hidden="1">#REF!</definedName>
    <definedName name="Z_179EFE39_A1B1_11D3_8FA9_0008C7809E09_.wvu.PrintArea" localSheetId="2" hidden="1">#REF!</definedName>
    <definedName name="Z_179EFE39_A1B1_11D3_8FA9_0008C7809E09_.wvu.PrintArea" localSheetId="10" hidden="1">#REF!</definedName>
    <definedName name="Z_179EFE39_A1B1_11D3_8FA9_0008C7809E09_.wvu.PrintArea" localSheetId="11" hidden="1">#REF!</definedName>
    <definedName name="Z_179EFE39_A1B1_11D3_8FA9_0008C7809E09_.wvu.PrintArea" hidden="1">#REF!</definedName>
    <definedName name="Z_179EFE39_A1B1_11D3_8FA9_0008C7809E09_.wvu.PrintTitles" localSheetId="13" hidden="1">#REF!</definedName>
    <definedName name="Z_179EFE39_A1B1_11D3_8FA9_0008C7809E09_.wvu.PrintTitles" localSheetId="2" hidden="1">#REF!</definedName>
    <definedName name="Z_179EFE39_A1B1_11D3_8FA9_0008C7809E09_.wvu.PrintTitles" localSheetId="10" hidden="1">#REF!</definedName>
    <definedName name="Z_179EFE39_A1B1_11D3_8FA9_0008C7809E09_.wvu.PrintTitles" localSheetId="11" hidden="1">#REF!</definedName>
    <definedName name="Z_179EFE39_A1B1_11D3_8FA9_0008C7809E09_.wvu.PrintTitles" hidden="1">#REF!</definedName>
    <definedName name="Z_179EFE3A_A1B1_11D3_8FA9_0008C7809E09_.wvu.PrintArea" localSheetId="13" hidden="1">#REF!</definedName>
    <definedName name="Z_179EFE3A_A1B1_11D3_8FA9_0008C7809E09_.wvu.PrintArea" localSheetId="2" hidden="1">#REF!</definedName>
    <definedName name="Z_179EFE3A_A1B1_11D3_8FA9_0008C7809E09_.wvu.PrintArea" localSheetId="10" hidden="1">#REF!</definedName>
    <definedName name="Z_179EFE3A_A1B1_11D3_8FA9_0008C7809E09_.wvu.PrintArea" localSheetId="11" hidden="1">#REF!</definedName>
    <definedName name="Z_179EFE3A_A1B1_11D3_8FA9_0008C7809E09_.wvu.PrintArea" hidden="1">#REF!</definedName>
    <definedName name="Z_179EFE3A_A1B1_11D3_8FA9_0008C7809E09_.wvu.PrintTitles" localSheetId="13" hidden="1">#REF!</definedName>
    <definedName name="Z_179EFE3A_A1B1_11D3_8FA9_0008C7809E09_.wvu.PrintTitles" localSheetId="2" hidden="1">#REF!</definedName>
    <definedName name="Z_179EFE3A_A1B1_11D3_8FA9_0008C7809E09_.wvu.PrintTitles" localSheetId="10" hidden="1">#REF!</definedName>
    <definedName name="Z_179EFE3A_A1B1_11D3_8FA9_0008C7809E09_.wvu.PrintTitles" localSheetId="11" hidden="1">#REF!</definedName>
    <definedName name="Z_179EFE3A_A1B1_11D3_8FA9_0008C7809E09_.wvu.PrintTitles" hidden="1">#REF!</definedName>
    <definedName name="Z_179EFE3B_A1B1_11D3_8FA9_0008C7809E09_.wvu.PrintArea" localSheetId="13" hidden="1">#REF!</definedName>
    <definedName name="Z_179EFE3B_A1B1_11D3_8FA9_0008C7809E09_.wvu.PrintArea" localSheetId="2" hidden="1">#REF!</definedName>
    <definedName name="Z_179EFE3B_A1B1_11D3_8FA9_0008C7809E09_.wvu.PrintArea" localSheetId="10" hidden="1">#REF!</definedName>
    <definedName name="Z_179EFE3B_A1B1_11D3_8FA9_0008C7809E09_.wvu.PrintArea" localSheetId="11" hidden="1">#REF!</definedName>
    <definedName name="Z_179EFE3B_A1B1_11D3_8FA9_0008C7809E09_.wvu.PrintArea" hidden="1">#REF!</definedName>
    <definedName name="Z_179EFE3B_A1B1_11D3_8FA9_0008C7809E09_.wvu.PrintTitles" localSheetId="13" hidden="1">#REF!</definedName>
    <definedName name="Z_179EFE3B_A1B1_11D3_8FA9_0008C7809E09_.wvu.PrintTitles" localSheetId="2" hidden="1">#REF!</definedName>
    <definedName name="Z_179EFE3B_A1B1_11D3_8FA9_0008C7809E09_.wvu.PrintTitles" localSheetId="10" hidden="1">#REF!</definedName>
    <definedName name="Z_179EFE3B_A1B1_11D3_8FA9_0008C7809E09_.wvu.PrintTitles" localSheetId="11" hidden="1">#REF!</definedName>
    <definedName name="Z_179EFE3B_A1B1_11D3_8FA9_0008C7809E09_.wvu.PrintTitles" hidden="1">#REF!</definedName>
    <definedName name="Z_179EFE3C_A1B1_11D3_8FA9_0008C7809E09_.wvu.PrintArea" localSheetId="13" hidden="1">#REF!</definedName>
    <definedName name="Z_179EFE3C_A1B1_11D3_8FA9_0008C7809E09_.wvu.PrintArea" localSheetId="2" hidden="1">#REF!</definedName>
    <definedName name="Z_179EFE3C_A1B1_11D3_8FA9_0008C7809E09_.wvu.PrintArea" localSheetId="10" hidden="1">#REF!</definedName>
    <definedName name="Z_179EFE3C_A1B1_11D3_8FA9_0008C7809E09_.wvu.PrintArea" localSheetId="11" hidden="1">#REF!</definedName>
    <definedName name="Z_179EFE3C_A1B1_11D3_8FA9_0008C7809E09_.wvu.PrintArea" hidden="1">#REF!</definedName>
    <definedName name="Z_179EFE3C_A1B1_11D3_8FA9_0008C7809E09_.wvu.PrintTitles" localSheetId="12" hidden="1">#REF!,#REF!</definedName>
    <definedName name="Z_179EFE3C_A1B1_11D3_8FA9_0008C7809E09_.wvu.PrintTitles" hidden="1">#REF!,#REF!</definedName>
    <definedName name="Z_179EFE3D_A1B1_11D3_8FA9_0008C7809E09_.wvu.PrintArea" localSheetId="12" hidden="1">#REF!</definedName>
    <definedName name="Z_179EFE3D_A1B1_11D3_8FA9_0008C7809E09_.wvu.PrintArea" hidden="1">#REF!</definedName>
    <definedName name="Z_179EFE3D_A1B1_11D3_8FA9_0008C7809E09_.wvu.PrintTitles" localSheetId="12" hidden="1">#REF!,#REF!</definedName>
    <definedName name="Z_179EFE3D_A1B1_11D3_8FA9_0008C7809E09_.wvu.PrintTitles" hidden="1">#REF!,#REF!</definedName>
    <definedName name="Z_179EFE3E_A1B1_11D3_8FA9_0008C7809E09_.wvu.PrintArea" localSheetId="12" hidden="1">#REF!</definedName>
    <definedName name="Z_179EFE3E_A1B1_11D3_8FA9_0008C7809E09_.wvu.PrintArea" hidden="1">#REF!</definedName>
    <definedName name="Z_179EFE3E_A1B1_11D3_8FA9_0008C7809E09_.wvu.PrintTitles" localSheetId="12" hidden="1">#REF!,#REF!</definedName>
    <definedName name="Z_179EFE3E_A1B1_11D3_8FA9_0008C7809E09_.wvu.PrintTitles" hidden="1">#REF!,#REF!</definedName>
    <definedName name="Z_179EFE3F_A1B1_11D3_8FA9_0008C7809E09_.wvu.PrintArea" localSheetId="12" hidden="1">#REF!</definedName>
    <definedName name="Z_179EFE3F_A1B1_11D3_8FA9_0008C7809E09_.wvu.PrintArea" hidden="1">#REF!</definedName>
    <definedName name="Z_179EFE3F_A1B1_11D3_8FA9_0008C7809E09_.wvu.PrintTitles" localSheetId="12" hidden="1">#REF!,#REF!</definedName>
    <definedName name="Z_179EFE3F_A1B1_11D3_8FA9_0008C7809E09_.wvu.PrintTitles" hidden="1">#REF!,#REF!</definedName>
    <definedName name="Z_179EFE40_A1B1_11D3_8FA9_0008C7809E09_.wvu.PrintArea" localSheetId="12" hidden="1">#REF!</definedName>
    <definedName name="Z_179EFE40_A1B1_11D3_8FA9_0008C7809E09_.wvu.PrintArea" hidden="1">#REF!</definedName>
    <definedName name="Z_179EFE40_A1B1_11D3_8FA9_0008C7809E09_.wvu.PrintTitles" localSheetId="12" hidden="1">#REF!,#REF!</definedName>
    <definedName name="Z_179EFE40_A1B1_11D3_8FA9_0008C7809E09_.wvu.PrintTitles" hidden="1">#REF!,#REF!</definedName>
    <definedName name="Z_179EFE41_A1B1_11D3_8FA9_0008C7809E09_.wvu.PrintArea" localSheetId="12" hidden="1">#REF!</definedName>
    <definedName name="Z_179EFE41_A1B1_11D3_8FA9_0008C7809E09_.wvu.PrintArea" hidden="1">#REF!</definedName>
    <definedName name="Z_179EFE41_A1B1_11D3_8FA9_0008C7809E09_.wvu.PrintTitles" localSheetId="12" hidden="1">#REF!,#REF!</definedName>
    <definedName name="Z_179EFE41_A1B1_11D3_8FA9_0008C7809E09_.wvu.PrintTitles" hidden="1">#REF!,#REF!</definedName>
    <definedName name="Z_179EFE42_A1B1_11D3_8FA9_0008C7809E09_.wvu.PrintArea" localSheetId="12" hidden="1">#REF!</definedName>
    <definedName name="Z_179EFE42_A1B1_11D3_8FA9_0008C7809E09_.wvu.PrintArea" hidden="1">#REF!</definedName>
    <definedName name="Z_179EFE42_A1B1_11D3_8FA9_0008C7809E09_.wvu.PrintTitles" localSheetId="12" hidden="1">#REF!,#REF!</definedName>
    <definedName name="Z_179EFE42_A1B1_11D3_8FA9_0008C7809E09_.wvu.PrintTitles" hidden="1">#REF!,#REF!</definedName>
    <definedName name="Z_179EFE43_A1B1_11D3_8FA9_0008C7809E09_.wvu.PrintArea" localSheetId="12" hidden="1">#REF!</definedName>
    <definedName name="Z_179EFE43_A1B1_11D3_8FA9_0008C7809E09_.wvu.PrintArea" hidden="1">#REF!</definedName>
    <definedName name="Z_179EFE43_A1B1_11D3_8FA9_0008C7809E09_.wvu.PrintTitles" localSheetId="12" hidden="1">#REF!,#REF!</definedName>
    <definedName name="Z_179EFE43_A1B1_11D3_8FA9_0008C7809E09_.wvu.PrintTitles" hidden="1">#REF!,#REF!</definedName>
    <definedName name="Z_179EFE44_A1B1_11D3_8FA9_0008C7809E09_.wvu.PrintArea" localSheetId="12" hidden="1">#REF!</definedName>
    <definedName name="Z_179EFE44_A1B1_11D3_8FA9_0008C7809E09_.wvu.PrintArea" hidden="1">#REF!</definedName>
    <definedName name="Z_179EFE44_A1B1_11D3_8FA9_0008C7809E09_.wvu.PrintTitles" localSheetId="12" hidden="1">#REF!,#REF!</definedName>
    <definedName name="Z_179EFE44_A1B1_11D3_8FA9_0008C7809E09_.wvu.PrintTitles" hidden="1">#REF!,#REF!</definedName>
    <definedName name="Z_179EFE45_A1B1_11D3_8FA9_0008C7809E09_.wvu.PrintArea" localSheetId="12" hidden="1">#REF!</definedName>
    <definedName name="Z_179EFE45_A1B1_11D3_8FA9_0008C7809E09_.wvu.PrintArea" hidden="1">#REF!</definedName>
    <definedName name="Z_179EFE45_A1B1_11D3_8FA9_0008C7809E09_.wvu.PrintTitles" localSheetId="12" hidden="1">#REF!,#REF!</definedName>
    <definedName name="Z_179EFE45_A1B1_11D3_8FA9_0008C7809E09_.wvu.PrintTitles" hidden="1">#REF!,#REF!</definedName>
    <definedName name="Z_179EFE46_A1B1_11D3_8FA9_0008C7809E09_.wvu.PrintArea" localSheetId="12" hidden="1">#REF!</definedName>
    <definedName name="Z_179EFE46_A1B1_11D3_8FA9_0008C7809E09_.wvu.PrintArea" hidden="1">#REF!</definedName>
    <definedName name="Z_179EFE46_A1B1_11D3_8FA9_0008C7809E09_.wvu.PrintTitles" localSheetId="12" hidden="1">#REF!,#REF!</definedName>
    <definedName name="Z_179EFE46_A1B1_11D3_8FA9_0008C7809E09_.wvu.PrintTitles" hidden="1">#REF!,#REF!</definedName>
    <definedName name="Z_179EFE47_A1B1_11D3_8FA9_0008C7809E09_.wvu.PrintArea" localSheetId="12" hidden="1">#REF!</definedName>
    <definedName name="Z_179EFE47_A1B1_11D3_8FA9_0008C7809E09_.wvu.PrintArea" hidden="1">#REF!</definedName>
    <definedName name="Z_179EFE47_A1B1_11D3_8FA9_0008C7809E09_.wvu.PrintTitles" localSheetId="12" hidden="1">#REF!,#REF!</definedName>
    <definedName name="Z_179EFE47_A1B1_11D3_8FA9_0008C7809E09_.wvu.PrintTitles" hidden="1">#REF!,#REF!</definedName>
    <definedName name="Z_179EFE48_A1B1_11D3_8FA9_0008C7809E09_.wvu.PrintArea" localSheetId="12" hidden="1">#REF!</definedName>
    <definedName name="Z_179EFE48_A1B1_11D3_8FA9_0008C7809E09_.wvu.PrintArea" hidden="1">#REF!</definedName>
    <definedName name="Z_179EFE48_A1B1_11D3_8FA9_0008C7809E09_.wvu.PrintTitles" localSheetId="12" hidden="1">#REF!,#REF!</definedName>
    <definedName name="Z_179EFE48_A1B1_11D3_8FA9_0008C7809E09_.wvu.PrintTitles" hidden="1">#REF!,#REF!</definedName>
    <definedName name="Z_179EFE49_A1B1_11D3_8FA9_0008C7809E09_.wvu.PrintArea" localSheetId="12" hidden="1">#REF!</definedName>
    <definedName name="Z_179EFE49_A1B1_11D3_8FA9_0008C7809E09_.wvu.PrintArea" hidden="1">#REF!</definedName>
    <definedName name="Z_179EFE49_A1B1_11D3_8FA9_0008C7809E09_.wvu.PrintTitles" localSheetId="12" hidden="1">#REF!,#REF!</definedName>
    <definedName name="Z_179EFE49_A1B1_11D3_8FA9_0008C7809E09_.wvu.PrintTitles" hidden="1">#REF!,#REF!</definedName>
    <definedName name="Z_179EFE4A_A1B1_11D3_8FA9_0008C7809E09_.wvu.PrintArea" localSheetId="12" hidden="1">#REF!</definedName>
    <definedName name="Z_179EFE4A_A1B1_11D3_8FA9_0008C7809E09_.wvu.PrintArea" hidden="1">#REF!</definedName>
    <definedName name="Z_179EFE4A_A1B1_11D3_8FA9_0008C7809E09_.wvu.PrintTitles" localSheetId="12" hidden="1">#REF!,#REF!</definedName>
    <definedName name="Z_179EFE4A_A1B1_11D3_8FA9_0008C7809E09_.wvu.PrintTitles" hidden="1">#REF!,#REF!</definedName>
    <definedName name="Z_179EFE4B_A1B1_11D3_8FA9_0008C7809E09_.wvu.PrintArea" localSheetId="12" hidden="1">#REF!</definedName>
    <definedName name="Z_179EFE4B_A1B1_11D3_8FA9_0008C7809E09_.wvu.PrintArea" hidden="1">#REF!</definedName>
    <definedName name="Z_179EFE4B_A1B1_11D3_8FA9_0008C7809E09_.wvu.PrintTitles" localSheetId="12" hidden="1">#REF!,#REF!</definedName>
    <definedName name="Z_179EFE4B_A1B1_11D3_8FA9_0008C7809E09_.wvu.PrintTitles" hidden="1">#REF!,#REF!</definedName>
    <definedName name="Z_179EFE4C_A1B1_11D3_8FA9_0008C7809E09_.wvu.PrintArea" localSheetId="12" hidden="1">#REF!</definedName>
    <definedName name="Z_179EFE4C_A1B1_11D3_8FA9_0008C7809E09_.wvu.PrintArea" hidden="1">#REF!</definedName>
    <definedName name="Z_179EFE4C_A1B1_11D3_8FA9_0008C7809E09_.wvu.PrintTitles" localSheetId="12" hidden="1">#REF!,#REF!</definedName>
    <definedName name="Z_179EFE4C_A1B1_11D3_8FA9_0008C7809E09_.wvu.PrintTitles" hidden="1">#REF!,#REF!</definedName>
    <definedName name="Z_179EFE4D_A1B1_11D3_8FA9_0008C7809E09_.wvu.PrintArea" localSheetId="12" hidden="1">#REF!</definedName>
    <definedName name="Z_179EFE4D_A1B1_11D3_8FA9_0008C7809E09_.wvu.PrintArea" hidden="1">#REF!</definedName>
    <definedName name="Z_179EFE4D_A1B1_11D3_8FA9_0008C7809E09_.wvu.PrintTitles" localSheetId="12" hidden="1">#REF!,#REF!</definedName>
    <definedName name="Z_179EFE4D_A1B1_11D3_8FA9_0008C7809E09_.wvu.PrintTitles" hidden="1">#REF!,#REF!</definedName>
    <definedName name="Z_179EFE4E_A1B1_11D3_8FA9_0008C7809E09_.wvu.PrintArea" localSheetId="12" hidden="1">#REF!</definedName>
    <definedName name="Z_179EFE4E_A1B1_11D3_8FA9_0008C7809E09_.wvu.PrintArea" hidden="1">#REF!</definedName>
    <definedName name="Z_179EFE4E_A1B1_11D3_8FA9_0008C7809E09_.wvu.PrintTitles" localSheetId="12" hidden="1">#REF!,#REF!</definedName>
    <definedName name="Z_179EFE4E_A1B1_11D3_8FA9_0008C7809E09_.wvu.PrintTitles" hidden="1">#REF!,#REF!</definedName>
    <definedName name="Z_179EFE4F_A1B1_11D3_8FA9_0008C7809E09_.wvu.PrintArea" localSheetId="12" hidden="1">#REF!</definedName>
    <definedName name="Z_179EFE4F_A1B1_11D3_8FA9_0008C7809E09_.wvu.PrintArea" hidden="1">#REF!</definedName>
    <definedName name="Z_179EFE4F_A1B1_11D3_8FA9_0008C7809E09_.wvu.PrintTitles" localSheetId="12" hidden="1">#REF!,#REF!</definedName>
    <definedName name="Z_179EFE4F_A1B1_11D3_8FA9_0008C7809E09_.wvu.PrintTitles" hidden="1">#REF!,#REF!</definedName>
    <definedName name="Z_179EFE50_A1B1_11D3_8FA9_0008C7809E09_.wvu.PrintArea" localSheetId="12" hidden="1">#REF!</definedName>
    <definedName name="Z_179EFE50_A1B1_11D3_8FA9_0008C7809E09_.wvu.PrintArea" hidden="1">#REF!</definedName>
    <definedName name="Z_179EFE50_A1B1_11D3_8FA9_0008C7809E09_.wvu.PrintTitles" localSheetId="12" hidden="1">#REF!,#REF!</definedName>
    <definedName name="Z_179EFE50_A1B1_11D3_8FA9_0008C7809E09_.wvu.PrintTitles" hidden="1">#REF!,#REF!</definedName>
    <definedName name="Z_179EFE51_A1B1_11D3_8FA9_0008C7809E09_.wvu.PrintArea" localSheetId="12" hidden="1">#REF!</definedName>
    <definedName name="Z_179EFE51_A1B1_11D3_8FA9_0008C7809E09_.wvu.PrintArea" hidden="1">#REF!</definedName>
    <definedName name="Z_179EFE51_A1B1_11D3_8FA9_0008C7809E09_.wvu.PrintTitles" localSheetId="12" hidden="1">#REF!,#REF!</definedName>
    <definedName name="Z_179EFE51_A1B1_11D3_8FA9_0008C7809E09_.wvu.PrintTitles" hidden="1">#REF!,#REF!</definedName>
    <definedName name="Z_179EFE52_A1B1_11D3_8FA9_0008C7809E09_.wvu.PrintArea" localSheetId="12" hidden="1">#REF!</definedName>
    <definedName name="Z_179EFE52_A1B1_11D3_8FA9_0008C7809E09_.wvu.PrintArea" hidden="1">#REF!</definedName>
    <definedName name="Z_179EFE52_A1B1_11D3_8FA9_0008C7809E09_.wvu.PrintTitles" localSheetId="12" hidden="1">#REF!,#REF!</definedName>
    <definedName name="Z_179EFE52_A1B1_11D3_8FA9_0008C7809E09_.wvu.PrintTitles" hidden="1">#REF!,#REF!</definedName>
    <definedName name="Z_179EFE53_A1B1_11D3_8FA9_0008C7809E09_.wvu.PrintArea" localSheetId="12" hidden="1">#REF!</definedName>
    <definedName name="Z_179EFE53_A1B1_11D3_8FA9_0008C7809E09_.wvu.PrintArea" hidden="1">#REF!</definedName>
    <definedName name="Z_179EFE53_A1B1_11D3_8FA9_0008C7809E09_.wvu.PrintTitles" localSheetId="12" hidden="1">#REF!,#REF!</definedName>
    <definedName name="Z_179EFE53_A1B1_11D3_8FA9_0008C7809E09_.wvu.PrintTitles" hidden="1">#REF!,#REF!</definedName>
    <definedName name="Z_179EFE54_A1B1_11D3_8FA9_0008C7809E09_.wvu.PrintArea" localSheetId="12" hidden="1">#REF!</definedName>
    <definedName name="Z_179EFE54_A1B1_11D3_8FA9_0008C7809E09_.wvu.PrintArea" hidden="1">#REF!</definedName>
    <definedName name="Z_179EFE54_A1B1_11D3_8FA9_0008C7809E09_.wvu.PrintTitles" localSheetId="12" hidden="1">#REF!,#REF!</definedName>
    <definedName name="Z_179EFE54_A1B1_11D3_8FA9_0008C7809E09_.wvu.PrintTitles" hidden="1">#REF!,#REF!</definedName>
    <definedName name="Z_179EFE55_A1B1_11D3_8FA9_0008C7809E09_.wvu.PrintArea" localSheetId="12" hidden="1">#REF!</definedName>
    <definedName name="Z_179EFE55_A1B1_11D3_8FA9_0008C7809E09_.wvu.PrintArea" hidden="1">#REF!</definedName>
    <definedName name="Z_179EFE55_A1B1_11D3_8FA9_0008C7809E09_.wvu.PrintTitles" localSheetId="12" hidden="1">#REF!</definedName>
    <definedName name="Z_179EFE55_A1B1_11D3_8FA9_0008C7809E09_.wvu.PrintTitles" hidden="1">#REF!</definedName>
    <definedName name="Z_179EFE56_A1B1_11D3_8FA9_0008C7809E09_.wvu.PrintArea" localSheetId="12" hidden="1">#REF!</definedName>
    <definedName name="Z_179EFE56_A1B1_11D3_8FA9_0008C7809E09_.wvu.PrintArea" hidden="1">#REF!</definedName>
    <definedName name="Z_179EFE56_A1B1_11D3_8FA9_0008C7809E09_.wvu.PrintTitles" localSheetId="12" hidden="1">#REF!,#REF!</definedName>
    <definedName name="Z_179EFE56_A1B1_11D3_8FA9_0008C7809E09_.wvu.PrintTitles" hidden="1">#REF!,#REF!</definedName>
    <definedName name="Z_179EFE57_A1B1_11D3_8FA9_0008C7809E09_.wvu.PrintArea" localSheetId="12" hidden="1">#REF!</definedName>
    <definedName name="Z_179EFE57_A1B1_11D3_8FA9_0008C7809E09_.wvu.PrintArea" hidden="1">#REF!</definedName>
    <definedName name="Z_179EFE57_A1B1_11D3_8FA9_0008C7809E09_.wvu.PrintTitles" localSheetId="12" hidden="1">#REF!,#REF!</definedName>
    <definedName name="Z_179EFE57_A1B1_11D3_8FA9_0008C7809E09_.wvu.PrintTitles" hidden="1">#REF!,#REF!</definedName>
    <definedName name="Z_179EFE58_A1B1_11D3_8FA9_0008C7809E09_.wvu.PrintArea" localSheetId="12" hidden="1">#REF!</definedName>
    <definedName name="Z_179EFE58_A1B1_11D3_8FA9_0008C7809E09_.wvu.PrintArea" hidden="1">#REF!</definedName>
    <definedName name="Z_179EFE58_A1B1_11D3_8FA9_0008C7809E09_.wvu.PrintTitles" localSheetId="12" hidden="1">#REF!,#REF!</definedName>
    <definedName name="Z_179EFE58_A1B1_11D3_8FA9_0008C7809E09_.wvu.PrintTitles" hidden="1">#REF!,#REF!</definedName>
    <definedName name="Z_179EFE59_A1B1_11D3_8FA9_0008C7809E09_.wvu.PrintArea" localSheetId="12" hidden="1">#REF!</definedName>
    <definedName name="Z_179EFE59_A1B1_11D3_8FA9_0008C7809E09_.wvu.PrintArea" hidden="1">#REF!</definedName>
    <definedName name="Z_179EFE59_A1B1_11D3_8FA9_0008C7809E09_.wvu.PrintTitles" localSheetId="12" hidden="1">#REF!,#REF!</definedName>
    <definedName name="Z_179EFE59_A1B1_11D3_8FA9_0008C7809E09_.wvu.PrintTitles" hidden="1">#REF!,#REF!</definedName>
    <definedName name="Z_179EFE5A_A1B1_11D3_8FA9_0008C7809E09_.wvu.PrintArea" localSheetId="12" hidden="1">#REF!</definedName>
    <definedName name="Z_179EFE5A_A1B1_11D3_8FA9_0008C7809E09_.wvu.PrintArea" hidden="1">#REF!</definedName>
    <definedName name="Z_179EFE5A_A1B1_11D3_8FA9_0008C7809E09_.wvu.PrintTitles" localSheetId="12" hidden="1">#REF!,#REF!</definedName>
    <definedName name="Z_179EFE5A_A1B1_11D3_8FA9_0008C7809E09_.wvu.PrintTitles" hidden="1">#REF!,#REF!</definedName>
    <definedName name="Z_1DA8B6E2_5DE1_11D2_8EEC_0008C7BCAF29_.wvu.PrintArea" localSheetId="12" hidden="1">#REF!</definedName>
    <definedName name="Z_1DA8B6E2_5DE1_11D2_8EEC_0008C7BCAF29_.wvu.PrintArea" hidden="1">#REF!</definedName>
    <definedName name="Z_1DA8B6E2_5DE1_11D2_8EEC_0008C7BCAF29_.wvu.PrintTitles" localSheetId="12" hidden="1">#REF!</definedName>
    <definedName name="Z_1DA8B6E2_5DE1_11D2_8EEC_0008C7BCAF29_.wvu.PrintTitles" hidden="1">#REF!</definedName>
    <definedName name="Z_1DA8B6F1_5DE1_11D2_8EEC_0008C7BCAF29_.wvu.PrintArea" localSheetId="12" hidden="1">#REF!</definedName>
    <definedName name="Z_1DA8B6F1_5DE1_11D2_8EEC_0008C7BCAF29_.wvu.PrintArea" hidden="1">#REF!</definedName>
    <definedName name="Z_1DA8B6F1_5DE1_11D2_8EEC_0008C7BCAF29_.wvu.PrintTitles" localSheetId="13" hidden="1">#REF!</definedName>
    <definedName name="Z_1DA8B6F1_5DE1_11D2_8EEC_0008C7BCAF29_.wvu.PrintTitles" localSheetId="2" hidden="1">#REF!</definedName>
    <definedName name="Z_1DA8B6F1_5DE1_11D2_8EEC_0008C7BCAF29_.wvu.PrintTitles" localSheetId="10" hidden="1">#REF!</definedName>
    <definedName name="Z_1DA8B6F1_5DE1_11D2_8EEC_0008C7BCAF29_.wvu.PrintTitles" localSheetId="11" hidden="1">#REF!</definedName>
    <definedName name="Z_1DA8B6F1_5DE1_11D2_8EEC_0008C7BCAF29_.wvu.PrintTitles" hidden="1">#REF!</definedName>
    <definedName name="Z_1DA8B6FE_5DE1_11D2_8EEC_0008C7BCAF29_.wvu.PrintArea" localSheetId="13" hidden="1">#REF!</definedName>
    <definedName name="Z_1DA8B6FE_5DE1_11D2_8EEC_0008C7BCAF29_.wvu.PrintArea" localSheetId="2" hidden="1">#REF!</definedName>
    <definedName name="Z_1DA8B6FE_5DE1_11D2_8EEC_0008C7BCAF29_.wvu.PrintArea" localSheetId="10" hidden="1">#REF!</definedName>
    <definedName name="Z_1DA8B6FE_5DE1_11D2_8EEC_0008C7BCAF29_.wvu.PrintArea" localSheetId="11" hidden="1">#REF!</definedName>
    <definedName name="Z_1DA8B6FE_5DE1_11D2_8EEC_0008C7BCAF29_.wvu.PrintArea" hidden="1">#REF!</definedName>
    <definedName name="Z_1DA8B6FE_5DE1_11D2_8EEC_0008C7BCAF29_.wvu.PrintTitles" localSheetId="12" hidden="1">#REF!,#REF!</definedName>
    <definedName name="Z_1DA8B6FE_5DE1_11D2_8EEC_0008C7BCAF29_.wvu.PrintTitles" hidden="1">#REF!,#REF!</definedName>
    <definedName name="Z_2DA61901_F1AB_11D2_8EBB_0008C77C0743_.wvu.PrintArea" localSheetId="12" hidden="1">#REF!</definedName>
    <definedName name="Z_2DA61901_F1AB_11D2_8EBB_0008C77C0743_.wvu.PrintArea" hidden="1">#REF!</definedName>
    <definedName name="Z_2DA61901_F1AB_11D2_8EBB_0008C77C0743_.wvu.PrintTitles" localSheetId="12" hidden="1">#REF!</definedName>
    <definedName name="Z_2DA61901_F1AB_11D2_8EBB_0008C77C0743_.wvu.PrintTitles" hidden="1">#REF!</definedName>
    <definedName name="Z_2DA61914_F1AB_11D2_8EBB_0008C77C0743_.wvu.PrintArea" localSheetId="12" hidden="1">#REF!</definedName>
    <definedName name="Z_2DA61914_F1AB_11D2_8EBB_0008C77C0743_.wvu.PrintArea" hidden="1">#REF!</definedName>
    <definedName name="Z_2DA61914_F1AB_11D2_8EBB_0008C77C0743_.wvu.PrintTitles" localSheetId="13" hidden="1">#REF!</definedName>
    <definedName name="Z_2DA61914_F1AB_11D2_8EBB_0008C77C0743_.wvu.PrintTitles" localSheetId="2" hidden="1">#REF!</definedName>
    <definedName name="Z_2DA61914_F1AB_11D2_8EBB_0008C77C0743_.wvu.PrintTitles" localSheetId="10" hidden="1">#REF!</definedName>
    <definedName name="Z_2DA61914_F1AB_11D2_8EBB_0008C77C0743_.wvu.PrintTitles" localSheetId="11" hidden="1">#REF!</definedName>
    <definedName name="Z_2DA61914_F1AB_11D2_8EBB_0008C77C0743_.wvu.PrintTitles" hidden="1">#REF!</definedName>
    <definedName name="Z_2DA61924_F1AB_11D2_8EBB_0008C77C0743_.wvu.PrintArea" localSheetId="13" hidden="1">#REF!</definedName>
    <definedName name="Z_2DA61924_F1AB_11D2_8EBB_0008C77C0743_.wvu.PrintArea" localSheetId="2" hidden="1">#REF!</definedName>
    <definedName name="Z_2DA61924_F1AB_11D2_8EBB_0008C77C0743_.wvu.PrintArea" localSheetId="10" hidden="1">#REF!</definedName>
    <definedName name="Z_2DA61924_F1AB_11D2_8EBB_0008C77C0743_.wvu.PrintArea" localSheetId="11" hidden="1">#REF!</definedName>
    <definedName name="Z_2DA61924_F1AB_11D2_8EBB_0008C77C0743_.wvu.PrintArea" hidden="1">#REF!</definedName>
    <definedName name="Z_2DA61924_F1AB_11D2_8EBB_0008C77C0743_.wvu.PrintTitles" localSheetId="12" hidden="1">#REF!,#REF!</definedName>
    <definedName name="Z_2DA61924_F1AB_11D2_8EBB_0008C77C0743_.wvu.PrintTitles" hidden="1">#REF!,#REF!</definedName>
    <definedName name="Z_3FBA103C_5DE2_11D2_8EE8_0008C77CC149_.wvu.PrintArea" localSheetId="12" hidden="1">#REF!</definedName>
    <definedName name="Z_3FBA103C_5DE2_11D2_8EE8_0008C77CC149_.wvu.PrintArea" hidden="1">#REF!</definedName>
    <definedName name="Z_3FBA103C_5DE2_11D2_8EE8_0008C77CC149_.wvu.PrintTitles" localSheetId="12" hidden="1">#REF!</definedName>
    <definedName name="Z_3FBA103C_5DE2_11D2_8EE8_0008C77CC149_.wvu.PrintTitles" hidden="1">#REF!</definedName>
    <definedName name="Z_3FBA104B_5DE2_11D2_8EE8_0008C77CC149_.wvu.PrintArea" localSheetId="12" hidden="1">#REF!</definedName>
    <definedName name="Z_3FBA104B_5DE2_11D2_8EE8_0008C77CC149_.wvu.PrintArea" hidden="1">#REF!</definedName>
    <definedName name="Z_3FBA104B_5DE2_11D2_8EE8_0008C77CC149_.wvu.PrintTitles" localSheetId="13" hidden="1">#REF!</definedName>
    <definedName name="Z_3FBA104B_5DE2_11D2_8EE8_0008C77CC149_.wvu.PrintTitles" localSheetId="2" hidden="1">#REF!</definedName>
    <definedName name="Z_3FBA104B_5DE2_11D2_8EE8_0008C77CC149_.wvu.PrintTitles" localSheetId="10" hidden="1">#REF!</definedName>
    <definedName name="Z_3FBA104B_5DE2_11D2_8EE8_0008C77CC149_.wvu.PrintTitles" localSheetId="11" hidden="1">#REF!</definedName>
    <definedName name="Z_3FBA104B_5DE2_11D2_8EE8_0008C77CC149_.wvu.PrintTitles" hidden="1">#REF!</definedName>
    <definedName name="Z_3FBA1058_5DE2_11D2_8EE8_0008C77CC149_.wvu.PrintArea" localSheetId="13" hidden="1">#REF!</definedName>
    <definedName name="Z_3FBA1058_5DE2_11D2_8EE8_0008C77CC149_.wvu.PrintArea" localSheetId="2" hidden="1">#REF!</definedName>
    <definedName name="Z_3FBA1058_5DE2_11D2_8EE8_0008C77CC149_.wvu.PrintArea" localSheetId="10" hidden="1">#REF!</definedName>
    <definedName name="Z_3FBA1058_5DE2_11D2_8EE8_0008C77CC149_.wvu.PrintArea" localSheetId="11" hidden="1">#REF!</definedName>
    <definedName name="Z_3FBA1058_5DE2_11D2_8EE8_0008C77CC149_.wvu.PrintArea" hidden="1">#REF!</definedName>
    <definedName name="Z_3FBA1058_5DE2_11D2_8EE8_0008C77CC149_.wvu.PrintTitles" localSheetId="12" hidden="1">#REF!,#REF!</definedName>
    <definedName name="Z_3FBA1058_5DE2_11D2_8EE8_0008C77CC149_.wvu.PrintTitles" hidden="1">#REF!,#REF!</definedName>
    <definedName name="Z_3FE15DB3_17FC_11D2_8E97_0008C77CC149_.wvu.PrintArea" localSheetId="12" hidden="1">#REF!</definedName>
    <definedName name="Z_3FE15DB3_17FC_11D2_8E97_0008C77CC149_.wvu.PrintArea" hidden="1">#REF!</definedName>
    <definedName name="Z_3FE15DB3_17FC_11D2_8E97_0008C77CC149_.wvu.PrintTitles" localSheetId="12" hidden="1">#REF!</definedName>
    <definedName name="Z_3FE15DB3_17FC_11D2_8E97_0008C77CC149_.wvu.PrintTitles" hidden="1">#REF!</definedName>
    <definedName name="Z_3FE15DC2_17FC_11D2_8E97_0008C77CC149_.wvu.PrintArea" localSheetId="12" hidden="1">#REF!</definedName>
    <definedName name="Z_3FE15DC2_17FC_11D2_8E97_0008C77CC149_.wvu.PrintArea" hidden="1">#REF!</definedName>
    <definedName name="Z_3FE15DC2_17FC_11D2_8E97_0008C77CC149_.wvu.PrintTitles" localSheetId="13" hidden="1">#REF!</definedName>
    <definedName name="Z_3FE15DC2_17FC_11D2_8E97_0008C77CC149_.wvu.PrintTitles" localSheetId="2" hidden="1">#REF!</definedName>
    <definedName name="Z_3FE15DC2_17FC_11D2_8E97_0008C77CC149_.wvu.PrintTitles" localSheetId="10" hidden="1">#REF!</definedName>
    <definedName name="Z_3FE15DC2_17FC_11D2_8E97_0008C77CC149_.wvu.PrintTitles" localSheetId="11" hidden="1">#REF!</definedName>
    <definedName name="Z_3FE15DC2_17FC_11D2_8E97_0008C77CC149_.wvu.PrintTitles" hidden="1">#REF!</definedName>
    <definedName name="Z_3FE15DCF_17FC_11D2_8E97_0008C77CC149_.wvu.PrintArea" localSheetId="13" hidden="1">#REF!</definedName>
    <definedName name="Z_3FE15DCF_17FC_11D2_8E97_0008C77CC149_.wvu.PrintArea" localSheetId="2" hidden="1">#REF!</definedName>
    <definedName name="Z_3FE15DCF_17FC_11D2_8E97_0008C77CC149_.wvu.PrintArea" localSheetId="10" hidden="1">#REF!</definedName>
    <definedName name="Z_3FE15DCF_17FC_11D2_8E97_0008C77CC149_.wvu.PrintArea" localSheetId="11" hidden="1">#REF!</definedName>
    <definedName name="Z_3FE15DCF_17FC_11D2_8E97_0008C77CC149_.wvu.PrintArea" hidden="1">#REF!</definedName>
    <definedName name="Z_3FE15DCF_17FC_11D2_8E97_0008C77CC149_.wvu.PrintTitles" localSheetId="12" hidden="1">#REF!,#REF!</definedName>
    <definedName name="Z_3FE15DCF_17FC_11D2_8E97_0008C77CC149_.wvu.PrintTitles" hidden="1">#REF!,#REF!</definedName>
    <definedName name="Z_4CC3570C_99A5_11D2_8E90_0008C7BCAF29_.wvu.PrintArea" localSheetId="12" hidden="1">#REF!</definedName>
    <definedName name="Z_4CC3570C_99A5_11D2_8E90_0008C7BCAF29_.wvu.PrintArea" hidden="1">#REF!</definedName>
    <definedName name="Z_4CC3570C_99A5_11D2_8E90_0008C7BCAF29_.wvu.PrintTitles" localSheetId="12" hidden="1">#REF!,#REF!</definedName>
    <definedName name="Z_4CC3570C_99A5_11D2_8E90_0008C7BCAF29_.wvu.PrintTitles" hidden="1">#REF!,#REF!</definedName>
    <definedName name="Z_4CC3570F_99A5_11D2_8E90_0008C7BCAF29_.wvu.PrintArea" localSheetId="12" hidden="1">#REF!</definedName>
    <definedName name="Z_4CC3570F_99A5_11D2_8E90_0008C7BCAF29_.wvu.PrintArea" hidden="1">#REF!</definedName>
    <definedName name="Z_4CC3570F_99A5_11D2_8E90_0008C7BCAF29_.wvu.PrintTitles" localSheetId="12" hidden="1">#REF!</definedName>
    <definedName name="Z_4CC3570F_99A5_11D2_8E90_0008C7BCAF29_.wvu.PrintTitles" hidden="1">#REF!</definedName>
    <definedName name="Z_4CC35714_99A5_11D2_8E90_0008C7BCAF29_.wvu.PrintArea" localSheetId="12" hidden="1">#REF!</definedName>
    <definedName name="Z_4CC35714_99A5_11D2_8E90_0008C7BCAF29_.wvu.PrintArea" hidden="1">#REF!</definedName>
    <definedName name="Z_4CC35714_99A5_11D2_8E90_0008C7BCAF29_.wvu.PrintTitles" localSheetId="12" hidden="1">#REF!,#REF!</definedName>
    <definedName name="Z_4CC35714_99A5_11D2_8E90_0008C7BCAF29_.wvu.PrintTitles" hidden="1">#REF!,#REF!</definedName>
    <definedName name="Z_4CC35716_99A5_11D2_8E90_0008C7BCAF29_.wvu.PrintArea" localSheetId="12" hidden="1">#REF!</definedName>
    <definedName name="Z_4CC35716_99A5_11D2_8E90_0008C7BCAF29_.wvu.PrintArea" hidden="1">#REF!</definedName>
    <definedName name="Z_4CC35716_99A5_11D2_8E90_0008C7BCAF29_.wvu.PrintTitles" localSheetId="12" hidden="1">#REF!,#REF!</definedName>
    <definedName name="Z_4CC35716_99A5_11D2_8E90_0008C7BCAF29_.wvu.PrintTitles" hidden="1">#REF!,#REF!</definedName>
    <definedName name="Z_4CC35719_99A5_11D2_8E90_0008C7BCAF29_.wvu.PrintArea" localSheetId="12" hidden="1">#REF!</definedName>
    <definedName name="Z_4CC35719_99A5_11D2_8E90_0008C7BCAF29_.wvu.PrintArea" hidden="1">#REF!</definedName>
    <definedName name="Z_4CC35719_99A5_11D2_8E90_0008C7BCAF29_.wvu.PrintTitles" localSheetId="12" hidden="1">#REF!</definedName>
    <definedName name="Z_4CC35719_99A5_11D2_8E90_0008C7BCAF29_.wvu.PrintTitles" hidden="1">#REF!</definedName>
    <definedName name="Z_4CC3571E_99A5_11D2_8E90_0008C7BCAF29_.wvu.PrintArea" localSheetId="12" hidden="1">#REF!</definedName>
    <definedName name="Z_4CC3571E_99A5_11D2_8E90_0008C7BCAF29_.wvu.PrintArea" hidden="1">#REF!</definedName>
    <definedName name="Z_4CC3571E_99A5_11D2_8E90_0008C7BCAF29_.wvu.PrintTitles" localSheetId="12" hidden="1">#REF!,#REF!</definedName>
    <definedName name="Z_4CC3571E_99A5_11D2_8E90_0008C7BCAF29_.wvu.PrintTitles" hidden="1">#REF!,#REF!</definedName>
    <definedName name="Z_4CC35721_99A5_11D2_8E90_0008C7BCAF29_.wvu.PrintArea" localSheetId="12" hidden="1">#REF!</definedName>
    <definedName name="Z_4CC35721_99A5_11D2_8E90_0008C7BCAF29_.wvu.PrintArea" hidden="1">#REF!</definedName>
    <definedName name="Z_4CC35721_99A5_11D2_8E90_0008C7BCAF29_.wvu.PrintTitles" localSheetId="12" hidden="1">#REF!,#REF!</definedName>
    <definedName name="Z_4CC35721_99A5_11D2_8E90_0008C7BCAF29_.wvu.PrintTitles" hidden="1">#REF!,#REF!</definedName>
    <definedName name="Z_5F95E421_892A_11D2_8E7F_0008C7809E09_.wvu.PrintArea" localSheetId="12" hidden="1">#REF!</definedName>
    <definedName name="Z_5F95E421_892A_11D2_8E7F_0008C7809E09_.wvu.PrintArea" hidden="1">#REF!</definedName>
    <definedName name="Z_5F95E421_892A_11D2_8E7F_0008C7809E09_.wvu.PrintTitles" localSheetId="12" hidden="1">#REF!,#REF!</definedName>
    <definedName name="Z_5F95E421_892A_11D2_8E7F_0008C7809E09_.wvu.PrintTitles" hidden="1">#REF!,#REF!</definedName>
    <definedName name="Z_5F95E424_892A_11D2_8E7F_0008C7809E09_.wvu.PrintArea" localSheetId="12" hidden="1">#REF!</definedName>
    <definedName name="Z_5F95E424_892A_11D2_8E7F_0008C7809E09_.wvu.PrintArea" hidden="1">#REF!</definedName>
    <definedName name="Z_5F95E424_892A_11D2_8E7F_0008C7809E09_.wvu.PrintTitles" localSheetId="12" hidden="1">#REF!</definedName>
    <definedName name="Z_5F95E424_892A_11D2_8E7F_0008C7809E09_.wvu.PrintTitles" hidden="1">#REF!</definedName>
    <definedName name="Z_5F95E429_892A_11D2_8E7F_0008C7809E09_.wvu.PrintArea" localSheetId="12" hidden="1">#REF!</definedName>
    <definedName name="Z_5F95E429_892A_11D2_8E7F_0008C7809E09_.wvu.PrintArea" hidden="1">#REF!</definedName>
    <definedName name="Z_5F95E429_892A_11D2_8E7F_0008C7809E09_.wvu.PrintTitles" localSheetId="12" hidden="1">#REF!,#REF!</definedName>
    <definedName name="Z_5F95E429_892A_11D2_8E7F_0008C7809E09_.wvu.PrintTitles" hidden="1">#REF!,#REF!</definedName>
    <definedName name="Z_5F95E42B_892A_11D2_8E7F_0008C7809E09_.wvu.PrintArea" localSheetId="12" hidden="1">#REF!</definedName>
    <definedName name="Z_5F95E42B_892A_11D2_8E7F_0008C7809E09_.wvu.PrintArea" hidden="1">#REF!</definedName>
    <definedName name="Z_5F95E42B_892A_11D2_8E7F_0008C7809E09_.wvu.PrintTitles" localSheetId="12" hidden="1">#REF!,#REF!</definedName>
    <definedName name="Z_5F95E42B_892A_11D2_8E7F_0008C7809E09_.wvu.PrintTitles" hidden="1">#REF!,#REF!</definedName>
    <definedName name="Z_5F95E42E_892A_11D2_8E7F_0008C7809E09_.wvu.PrintArea" localSheetId="12" hidden="1">#REF!</definedName>
    <definedName name="Z_5F95E42E_892A_11D2_8E7F_0008C7809E09_.wvu.PrintArea" hidden="1">#REF!</definedName>
    <definedName name="Z_5F95E42E_892A_11D2_8E7F_0008C7809E09_.wvu.PrintTitles" localSheetId="12" hidden="1">#REF!</definedName>
    <definedName name="Z_5F95E42E_892A_11D2_8E7F_0008C7809E09_.wvu.PrintTitles" hidden="1">#REF!</definedName>
    <definedName name="Z_5F95E433_892A_11D2_8E7F_0008C7809E09_.wvu.PrintArea" localSheetId="12" hidden="1">#REF!</definedName>
    <definedName name="Z_5F95E433_892A_11D2_8E7F_0008C7809E09_.wvu.PrintArea" hidden="1">#REF!</definedName>
    <definedName name="Z_5F95E433_892A_11D2_8E7F_0008C7809E09_.wvu.PrintTitles" localSheetId="12" hidden="1">#REF!,#REF!</definedName>
    <definedName name="Z_5F95E433_892A_11D2_8E7F_0008C7809E09_.wvu.PrintTitles" hidden="1">#REF!,#REF!</definedName>
    <definedName name="Z_5F95E436_892A_11D2_8E7F_0008C7809E09_.wvu.PrintArea" localSheetId="12" hidden="1">#REF!</definedName>
    <definedName name="Z_5F95E436_892A_11D2_8E7F_0008C7809E09_.wvu.PrintArea" hidden="1">#REF!</definedName>
    <definedName name="Z_5F95E436_892A_11D2_8E7F_0008C7809E09_.wvu.PrintTitles" localSheetId="12" hidden="1">#REF!,#REF!</definedName>
    <definedName name="Z_5F95E436_892A_11D2_8E7F_0008C7809E09_.wvu.PrintTitles" hidden="1">#REF!,#REF!</definedName>
    <definedName name="Z_61DB0F02_10ED_11D2_8E73_0008C77C0743_.wvu.PrintArea" localSheetId="12" hidden="1">#REF!</definedName>
    <definedName name="Z_61DB0F02_10ED_11D2_8E73_0008C77C0743_.wvu.PrintArea" hidden="1">#REF!</definedName>
    <definedName name="Z_61DB0F02_10ED_11D2_8E73_0008C77C0743_.wvu.PrintTitles" localSheetId="12" hidden="1">#REF!</definedName>
    <definedName name="Z_61DB0F02_10ED_11D2_8E73_0008C77C0743_.wvu.PrintTitles" hidden="1">#REF!</definedName>
    <definedName name="Z_61DB0F11_10ED_11D2_8E73_0008C77C0743_.wvu.PrintArea" localSheetId="12" hidden="1">#REF!</definedName>
    <definedName name="Z_61DB0F11_10ED_11D2_8E73_0008C77C0743_.wvu.PrintArea" hidden="1">#REF!</definedName>
    <definedName name="Z_61DB0F11_10ED_11D2_8E73_0008C77C0743_.wvu.PrintTitles" localSheetId="13" hidden="1">#REF!</definedName>
    <definedName name="Z_61DB0F11_10ED_11D2_8E73_0008C77C0743_.wvu.PrintTitles" localSheetId="2" hidden="1">#REF!</definedName>
    <definedName name="Z_61DB0F11_10ED_11D2_8E73_0008C77C0743_.wvu.PrintTitles" localSheetId="10" hidden="1">#REF!</definedName>
    <definedName name="Z_61DB0F11_10ED_11D2_8E73_0008C77C0743_.wvu.PrintTitles" localSheetId="11" hidden="1">#REF!</definedName>
    <definedName name="Z_61DB0F11_10ED_11D2_8E73_0008C77C0743_.wvu.PrintTitles" hidden="1">#REF!</definedName>
    <definedName name="Z_61DB0F1E_10ED_11D2_8E73_0008C77C0743_.wvu.PrintArea" localSheetId="13" hidden="1">#REF!</definedName>
    <definedName name="Z_61DB0F1E_10ED_11D2_8E73_0008C77C0743_.wvu.PrintArea" localSheetId="2" hidden="1">#REF!</definedName>
    <definedName name="Z_61DB0F1E_10ED_11D2_8E73_0008C77C0743_.wvu.PrintArea" localSheetId="10" hidden="1">#REF!</definedName>
    <definedName name="Z_61DB0F1E_10ED_11D2_8E73_0008C77C0743_.wvu.PrintArea" localSheetId="11" hidden="1">#REF!</definedName>
    <definedName name="Z_61DB0F1E_10ED_11D2_8E73_0008C77C0743_.wvu.PrintArea" hidden="1">#REF!</definedName>
    <definedName name="Z_61DB0F1E_10ED_11D2_8E73_0008C77C0743_.wvu.PrintTitles" localSheetId="12" hidden="1">#REF!,#REF!</definedName>
    <definedName name="Z_61DB0F1E_10ED_11D2_8E73_0008C77C0743_.wvu.PrintTitles" hidden="1">#REF!,#REF!</definedName>
    <definedName name="Z_6749F589_14FD_11D3_8EF9_0008C7BCAF29_.wvu.PrintArea" localSheetId="12" hidden="1">#REF!</definedName>
    <definedName name="Z_6749F589_14FD_11D3_8EF9_0008C7BCAF29_.wvu.PrintArea" hidden="1">#REF!</definedName>
    <definedName name="Z_6749F589_14FD_11D3_8EF9_0008C7BCAF29_.wvu.PrintTitles" localSheetId="12" hidden="1">#REF!</definedName>
    <definedName name="Z_6749F589_14FD_11D3_8EF9_0008C7BCAF29_.wvu.PrintTitles" hidden="1">#REF!</definedName>
    <definedName name="Z_6749F59C_14FD_11D3_8EF9_0008C7BCAF29_.wvu.PrintArea" localSheetId="12" hidden="1">#REF!</definedName>
    <definedName name="Z_6749F59C_14FD_11D3_8EF9_0008C7BCAF29_.wvu.PrintArea" hidden="1">#REF!</definedName>
    <definedName name="Z_6749F59C_14FD_11D3_8EF9_0008C7BCAF29_.wvu.PrintTitles" localSheetId="13" hidden="1">#REF!</definedName>
    <definedName name="Z_6749F59C_14FD_11D3_8EF9_0008C7BCAF29_.wvu.PrintTitles" localSheetId="2" hidden="1">#REF!</definedName>
    <definedName name="Z_6749F59C_14FD_11D3_8EF9_0008C7BCAF29_.wvu.PrintTitles" localSheetId="10" hidden="1">#REF!</definedName>
    <definedName name="Z_6749F59C_14FD_11D3_8EF9_0008C7BCAF29_.wvu.PrintTitles" localSheetId="11" hidden="1">#REF!</definedName>
    <definedName name="Z_6749F59C_14FD_11D3_8EF9_0008C7BCAF29_.wvu.PrintTitles" hidden="1">#REF!</definedName>
    <definedName name="Z_6749F5AC_14FD_11D3_8EF9_0008C7BCAF29_.wvu.PrintArea" localSheetId="13" hidden="1">#REF!</definedName>
    <definedName name="Z_6749F5AC_14FD_11D3_8EF9_0008C7BCAF29_.wvu.PrintArea" localSheetId="2" hidden="1">#REF!</definedName>
    <definedName name="Z_6749F5AC_14FD_11D3_8EF9_0008C7BCAF29_.wvu.PrintArea" localSheetId="10" hidden="1">#REF!</definedName>
    <definedName name="Z_6749F5AC_14FD_11D3_8EF9_0008C7BCAF29_.wvu.PrintArea" localSheetId="11" hidden="1">#REF!</definedName>
    <definedName name="Z_6749F5AC_14FD_11D3_8EF9_0008C7BCAF29_.wvu.PrintArea" hidden="1">#REF!</definedName>
    <definedName name="Z_6749F5AC_14FD_11D3_8EF9_0008C7BCAF29_.wvu.PrintTitles" localSheetId="12" hidden="1">#REF!,#REF!</definedName>
    <definedName name="Z_6749F5AC_14FD_11D3_8EF9_0008C7BCAF29_.wvu.PrintTitles" hidden="1">#REF!,#REF!</definedName>
    <definedName name="Z_68F84A93_5E0B_11D2_8EEE_0008C7BCAF29_.wvu.PrintArea" localSheetId="12" hidden="1">#REF!</definedName>
    <definedName name="Z_68F84A93_5E0B_11D2_8EEE_0008C7BCAF29_.wvu.PrintArea" hidden="1">#REF!</definedName>
    <definedName name="Z_68F84A93_5E0B_11D2_8EEE_0008C7BCAF29_.wvu.PrintTitles" localSheetId="12" hidden="1">#REF!</definedName>
    <definedName name="Z_68F84A93_5E0B_11D2_8EEE_0008C7BCAF29_.wvu.PrintTitles" hidden="1">#REF!</definedName>
    <definedName name="Z_68F84AA2_5E0B_11D2_8EEE_0008C7BCAF29_.wvu.PrintArea" localSheetId="12" hidden="1">#REF!</definedName>
    <definedName name="Z_68F84AA2_5E0B_11D2_8EEE_0008C7BCAF29_.wvu.PrintArea" hidden="1">#REF!</definedName>
    <definedName name="Z_68F84AA2_5E0B_11D2_8EEE_0008C7BCAF29_.wvu.PrintTitles" localSheetId="13" hidden="1">#REF!</definedName>
    <definedName name="Z_68F84AA2_5E0B_11D2_8EEE_0008C7BCAF29_.wvu.PrintTitles" localSheetId="2" hidden="1">#REF!</definedName>
    <definedName name="Z_68F84AA2_5E0B_11D2_8EEE_0008C7BCAF29_.wvu.PrintTitles" localSheetId="10" hidden="1">#REF!</definedName>
    <definedName name="Z_68F84AA2_5E0B_11D2_8EEE_0008C7BCAF29_.wvu.PrintTitles" localSheetId="11" hidden="1">#REF!</definedName>
    <definedName name="Z_68F84AA2_5E0B_11D2_8EEE_0008C7BCAF29_.wvu.PrintTitles" hidden="1">#REF!</definedName>
    <definedName name="Z_68F84AAF_5E0B_11D2_8EEE_0008C7BCAF29_.wvu.PrintArea" localSheetId="13" hidden="1">#REF!</definedName>
    <definedName name="Z_68F84AAF_5E0B_11D2_8EEE_0008C7BCAF29_.wvu.PrintArea" localSheetId="2" hidden="1">#REF!</definedName>
    <definedName name="Z_68F84AAF_5E0B_11D2_8EEE_0008C7BCAF29_.wvu.PrintArea" localSheetId="10" hidden="1">#REF!</definedName>
    <definedName name="Z_68F84AAF_5E0B_11D2_8EEE_0008C7BCAF29_.wvu.PrintArea" localSheetId="11" hidden="1">#REF!</definedName>
    <definedName name="Z_68F84AAF_5E0B_11D2_8EEE_0008C7BCAF29_.wvu.PrintArea" hidden="1">#REF!</definedName>
    <definedName name="Z_68F84AAF_5E0B_11D2_8EEE_0008C7BCAF29_.wvu.PrintTitles" localSheetId="12" hidden="1">#REF!,#REF!</definedName>
    <definedName name="Z_68F84AAF_5E0B_11D2_8EEE_0008C7BCAF29_.wvu.PrintTitles" hidden="1">#REF!,#REF!</definedName>
    <definedName name="Z_68F84ABA_5E0B_11D2_8EEE_0008C7BCAF29_.wvu.PrintArea" localSheetId="12" hidden="1">#REF!</definedName>
    <definedName name="Z_68F84ABA_5E0B_11D2_8EEE_0008C7BCAF29_.wvu.PrintArea" hidden="1">#REF!</definedName>
    <definedName name="Z_68F84ABA_5E0B_11D2_8EEE_0008C7BCAF29_.wvu.PrintTitles" localSheetId="12" hidden="1">#REF!,#REF!</definedName>
    <definedName name="Z_68F84ABA_5E0B_11D2_8EEE_0008C7BCAF29_.wvu.PrintTitles" hidden="1">#REF!,#REF!</definedName>
    <definedName name="Z_68F84ABC_5E0B_11D2_8EEE_0008C7BCAF29_.wvu.PrintArea" localSheetId="12" hidden="1">#REF!</definedName>
    <definedName name="Z_68F84ABC_5E0B_11D2_8EEE_0008C7BCAF29_.wvu.PrintArea" hidden="1">#REF!</definedName>
    <definedName name="Z_68F84ABC_5E0B_11D2_8EEE_0008C7BCAF29_.wvu.PrintTitles" localSheetId="12" hidden="1">#REF!</definedName>
    <definedName name="Z_68F84ABC_5E0B_11D2_8EEE_0008C7BCAF29_.wvu.PrintTitles" hidden="1">#REF!</definedName>
    <definedName name="Z_68F84ABF_5E0B_11D2_8EEE_0008C7BCAF29_.wvu.PrintArea" localSheetId="12" hidden="1">#REF!</definedName>
    <definedName name="Z_68F84ABF_5E0B_11D2_8EEE_0008C7BCAF29_.wvu.PrintArea" hidden="1">#REF!</definedName>
    <definedName name="Z_68F84ABF_5E0B_11D2_8EEE_0008C7BCAF29_.wvu.PrintTitles" localSheetId="12" hidden="1">#REF!,#REF!</definedName>
    <definedName name="Z_68F84ABF_5E0B_11D2_8EEE_0008C7BCAF29_.wvu.PrintTitles" hidden="1">#REF!,#REF!</definedName>
    <definedName name="Z_68F84AC1_5E0B_11D2_8EEE_0008C7BCAF29_.wvu.PrintArea" localSheetId="12" hidden="1">#REF!</definedName>
    <definedName name="Z_68F84AC1_5E0B_11D2_8EEE_0008C7BCAF29_.wvu.PrintArea" hidden="1">#REF!</definedName>
    <definedName name="Z_68F84AC1_5E0B_11D2_8EEE_0008C7BCAF29_.wvu.PrintTitles" localSheetId="12" hidden="1">#REF!,#REF!</definedName>
    <definedName name="Z_68F84AC1_5E0B_11D2_8EEE_0008C7BCAF29_.wvu.PrintTitles" hidden="1">#REF!,#REF!</definedName>
    <definedName name="Z_68F84AC3_5E0B_11D2_8EEE_0008C7BCAF29_.wvu.PrintArea" localSheetId="12" hidden="1">#REF!</definedName>
    <definedName name="Z_68F84AC3_5E0B_11D2_8EEE_0008C7BCAF29_.wvu.PrintArea" hidden="1">#REF!</definedName>
    <definedName name="Z_68F84AC3_5E0B_11D2_8EEE_0008C7BCAF29_.wvu.PrintTitles" localSheetId="12" hidden="1">#REF!</definedName>
    <definedName name="Z_68F84AC3_5E0B_11D2_8EEE_0008C7BCAF29_.wvu.PrintTitles" hidden="1">#REF!</definedName>
    <definedName name="Z_68F84AC6_5E0B_11D2_8EEE_0008C7BCAF29_.wvu.PrintArea" localSheetId="12" hidden="1">#REF!</definedName>
    <definedName name="Z_68F84AC6_5E0B_11D2_8EEE_0008C7BCAF29_.wvu.PrintArea" hidden="1">#REF!</definedName>
    <definedName name="Z_68F84AC6_5E0B_11D2_8EEE_0008C7BCAF29_.wvu.PrintTitles" localSheetId="12" hidden="1">#REF!,#REF!</definedName>
    <definedName name="Z_68F84AC6_5E0B_11D2_8EEE_0008C7BCAF29_.wvu.PrintTitles" hidden="1">#REF!,#REF!</definedName>
    <definedName name="Z_68F84AC8_5E0B_11D2_8EEE_0008C7BCAF29_.wvu.PrintArea" localSheetId="12" hidden="1">#REF!</definedName>
    <definedName name="Z_68F84AC8_5E0B_11D2_8EEE_0008C7BCAF29_.wvu.PrintArea" hidden="1">#REF!</definedName>
    <definedName name="Z_68F84AC8_5E0B_11D2_8EEE_0008C7BCAF29_.wvu.PrintTitles" localSheetId="12" hidden="1">#REF!,#REF!</definedName>
    <definedName name="Z_68F84AC8_5E0B_11D2_8EEE_0008C7BCAF29_.wvu.PrintTitles" hidden="1">#REF!,#REF!</definedName>
    <definedName name="Z_68F84ACE_5E0B_11D2_8EEE_0008C7BCAF29_.wvu.PrintArea" localSheetId="12" hidden="1">#REF!</definedName>
    <definedName name="Z_68F84ACE_5E0B_11D2_8EEE_0008C7BCAF29_.wvu.PrintArea" hidden="1">#REF!</definedName>
    <definedName name="Z_68F84ACE_5E0B_11D2_8EEE_0008C7BCAF29_.wvu.PrintTitles" localSheetId="12" hidden="1">#REF!</definedName>
    <definedName name="Z_68F84ACE_5E0B_11D2_8EEE_0008C7BCAF29_.wvu.PrintTitles" hidden="1">#REF!</definedName>
    <definedName name="Z_68F84ADD_5E0B_11D2_8EEE_0008C7BCAF29_.wvu.PrintArea" localSheetId="12" hidden="1">#REF!</definedName>
    <definedName name="Z_68F84ADD_5E0B_11D2_8EEE_0008C7BCAF29_.wvu.PrintArea" hidden="1">#REF!</definedName>
    <definedName name="Z_68F84ADD_5E0B_11D2_8EEE_0008C7BCAF29_.wvu.PrintTitles" localSheetId="13" hidden="1">#REF!</definedName>
    <definedName name="Z_68F84ADD_5E0B_11D2_8EEE_0008C7BCAF29_.wvu.PrintTitles" localSheetId="2" hidden="1">#REF!</definedName>
    <definedName name="Z_68F84ADD_5E0B_11D2_8EEE_0008C7BCAF29_.wvu.PrintTitles" localSheetId="10" hidden="1">#REF!</definedName>
    <definedName name="Z_68F84ADD_5E0B_11D2_8EEE_0008C7BCAF29_.wvu.PrintTitles" localSheetId="11" hidden="1">#REF!</definedName>
    <definedName name="Z_68F84ADD_5E0B_11D2_8EEE_0008C7BCAF29_.wvu.PrintTitles" hidden="1">#REF!</definedName>
    <definedName name="Z_68F84AEA_5E0B_11D2_8EEE_0008C7BCAF29_.wvu.PrintArea" localSheetId="13" hidden="1">#REF!</definedName>
    <definedName name="Z_68F84AEA_5E0B_11D2_8EEE_0008C7BCAF29_.wvu.PrintArea" localSheetId="2" hidden="1">#REF!</definedName>
    <definedName name="Z_68F84AEA_5E0B_11D2_8EEE_0008C7BCAF29_.wvu.PrintArea" localSheetId="10" hidden="1">#REF!</definedName>
    <definedName name="Z_68F84AEA_5E0B_11D2_8EEE_0008C7BCAF29_.wvu.PrintArea" localSheetId="11" hidden="1">#REF!</definedName>
    <definedName name="Z_68F84AEA_5E0B_11D2_8EEE_0008C7BCAF29_.wvu.PrintArea" hidden="1">#REF!</definedName>
    <definedName name="Z_68F84AEA_5E0B_11D2_8EEE_0008C7BCAF29_.wvu.PrintTitles" localSheetId="12" hidden="1">#REF!,#REF!</definedName>
    <definedName name="Z_68F84AEA_5E0B_11D2_8EEE_0008C7BCAF29_.wvu.PrintTitles" hidden="1">#REF!,#REF!</definedName>
    <definedName name="Z_68F84AF6_5E0B_11D2_8EEE_0008C7BCAF29_.wvu.PrintArea" localSheetId="12" hidden="1">#REF!</definedName>
    <definedName name="Z_68F84AF6_5E0B_11D2_8EEE_0008C7BCAF29_.wvu.PrintArea" hidden="1">#REF!</definedName>
    <definedName name="Z_68F84AF6_5E0B_11D2_8EEE_0008C7BCAF29_.wvu.PrintTitles" localSheetId="12" hidden="1">#REF!,#REF!</definedName>
    <definedName name="Z_68F84AF6_5E0B_11D2_8EEE_0008C7BCAF29_.wvu.PrintTitles" hidden="1">#REF!,#REF!</definedName>
    <definedName name="Z_68F84AF9_5E0B_11D2_8EEE_0008C7BCAF29_.wvu.PrintArea" localSheetId="12" hidden="1">#REF!</definedName>
    <definedName name="Z_68F84AF9_5E0B_11D2_8EEE_0008C7BCAF29_.wvu.PrintArea" hidden="1">#REF!</definedName>
    <definedName name="Z_68F84AF9_5E0B_11D2_8EEE_0008C7BCAF29_.wvu.PrintTitles" localSheetId="12" hidden="1">#REF!</definedName>
    <definedName name="Z_68F84AF9_5E0B_11D2_8EEE_0008C7BCAF29_.wvu.PrintTitles" hidden="1">#REF!</definedName>
    <definedName name="Z_68F84AFE_5E0B_11D2_8EEE_0008C7BCAF29_.wvu.PrintArea" localSheetId="12" hidden="1">#REF!</definedName>
    <definedName name="Z_68F84AFE_5E0B_11D2_8EEE_0008C7BCAF29_.wvu.PrintArea" hidden="1">#REF!</definedName>
    <definedName name="Z_68F84AFE_5E0B_11D2_8EEE_0008C7BCAF29_.wvu.PrintTitles" localSheetId="12" hidden="1">#REF!,#REF!</definedName>
    <definedName name="Z_68F84AFE_5E0B_11D2_8EEE_0008C7BCAF29_.wvu.PrintTitles" hidden="1">#REF!,#REF!</definedName>
    <definedName name="Z_68F84B00_5E0B_11D2_8EEE_0008C7BCAF29_.wvu.PrintArea" localSheetId="12" hidden="1">#REF!</definedName>
    <definedName name="Z_68F84B00_5E0B_11D2_8EEE_0008C7BCAF29_.wvu.PrintArea" hidden="1">#REF!</definedName>
    <definedName name="Z_68F84B00_5E0B_11D2_8EEE_0008C7BCAF29_.wvu.PrintTitles" localSheetId="12" hidden="1">#REF!,#REF!</definedName>
    <definedName name="Z_68F84B00_5E0B_11D2_8EEE_0008C7BCAF29_.wvu.PrintTitles" hidden="1">#REF!,#REF!</definedName>
    <definedName name="Z_68F84B03_5E0B_11D2_8EEE_0008C7BCAF29_.wvu.PrintArea" localSheetId="12" hidden="1">#REF!</definedName>
    <definedName name="Z_68F84B03_5E0B_11D2_8EEE_0008C7BCAF29_.wvu.PrintArea" hidden="1">#REF!</definedName>
    <definedName name="Z_68F84B03_5E0B_11D2_8EEE_0008C7BCAF29_.wvu.PrintTitles" localSheetId="12" hidden="1">#REF!</definedName>
    <definedName name="Z_68F84B03_5E0B_11D2_8EEE_0008C7BCAF29_.wvu.PrintTitles" hidden="1">#REF!</definedName>
    <definedName name="Z_68F84B08_5E0B_11D2_8EEE_0008C7BCAF29_.wvu.PrintArea" localSheetId="12" hidden="1">#REF!</definedName>
    <definedName name="Z_68F84B08_5E0B_11D2_8EEE_0008C7BCAF29_.wvu.PrintArea" hidden="1">#REF!</definedName>
    <definedName name="Z_68F84B08_5E0B_11D2_8EEE_0008C7BCAF29_.wvu.PrintTitles" localSheetId="12" hidden="1">#REF!,#REF!</definedName>
    <definedName name="Z_68F84B08_5E0B_11D2_8EEE_0008C7BCAF29_.wvu.PrintTitles" hidden="1">#REF!,#REF!</definedName>
    <definedName name="Z_68F84B0B_5E0B_11D2_8EEE_0008C7BCAF29_.wvu.PrintArea" localSheetId="12" hidden="1">#REF!</definedName>
    <definedName name="Z_68F84B0B_5E0B_11D2_8EEE_0008C7BCAF29_.wvu.PrintArea" hidden="1">#REF!</definedName>
    <definedName name="Z_68F84B0B_5E0B_11D2_8EEE_0008C7BCAF29_.wvu.PrintTitles" localSheetId="12" hidden="1">#REF!,#REF!</definedName>
    <definedName name="Z_68F84B0B_5E0B_11D2_8EEE_0008C7BCAF29_.wvu.PrintTitles" hidden="1">#REF!,#REF!</definedName>
    <definedName name="Z_68F84B11_5E0B_11D2_8EEE_0008C7BCAF29_.wvu.PrintArea" localSheetId="12" hidden="1">#REF!</definedName>
    <definedName name="Z_68F84B11_5E0B_11D2_8EEE_0008C7BCAF29_.wvu.PrintArea" hidden="1">#REF!</definedName>
    <definedName name="Z_68F84B11_5E0B_11D2_8EEE_0008C7BCAF29_.wvu.PrintTitles" localSheetId="12" hidden="1">#REF!,#REF!</definedName>
    <definedName name="Z_68F84B11_5E0B_11D2_8EEE_0008C7BCAF29_.wvu.PrintTitles" hidden="1">#REF!,#REF!</definedName>
    <definedName name="Z_68F84B14_5E0B_11D2_8EEE_0008C7BCAF29_.wvu.PrintArea" localSheetId="12" hidden="1">#REF!</definedName>
    <definedName name="Z_68F84B14_5E0B_11D2_8EEE_0008C7BCAF29_.wvu.PrintArea" hidden="1">#REF!</definedName>
    <definedName name="Z_68F84B14_5E0B_11D2_8EEE_0008C7BCAF29_.wvu.PrintTitles" localSheetId="12" hidden="1">#REF!</definedName>
    <definedName name="Z_68F84B14_5E0B_11D2_8EEE_0008C7BCAF29_.wvu.PrintTitles" hidden="1">#REF!</definedName>
    <definedName name="Z_68F84B19_5E0B_11D2_8EEE_0008C7BCAF29_.wvu.PrintArea" localSheetId="12" hidden="1">#REF!</definedName>
    <definedName name="Z_68F84B19_5E0B_11D2_8EEE_0008C7BCAF29_.wvu.PrintArea" hidden="1">#REF!</definedName>
    <definedName name="Z_68F84B19_5E0B_11D2_8EEE_0008C7BCAF29_.wvu.PrintTitles" localSheetId="12" hidden="1">#REF!,#REF!</definedName>
    <definedName name="Z_68F84B19_5E0B_11D2_8EEE_0008C7BCAF29_.wvu.PrintTitles" hidden="1">#REF!,#REF!</definedName>
    <definedName name="Z_68F84B1B_5E0B_11D2_8EEE_0008C7BCAF29_.wvu.PrintArea" localSheetId="12" hidden="1">#REF!</definedName>
    <definedName name="Z_68F84B1B_5E0B_11D2_8EEE_0008C7BCAF29_.wvu.PrintArea" hidden="1">#REF!</definedName>
    <definedName name="Z_68F84B1B_5E0B_11D2_8EEE_0008C7BCAF29_.wvu.PrintTitles" localSheetId="12" hidden="1">#REF!,#REF!</definedName>
    <definedName name="Z_68F84B1B_5E0B_11D2_8EEE_0008C7BCAF29_.wvu.PrintTitles" hidden="1">#REF!,#REF!</definedName>
    <definedName name="Z_68F84B1E_5E0B_11D2_8EEE_0008C7BCAF29_.wvu.PrintArea" localSheetId="12" hidden="1">#REF!</definedName>
    <definedName name="Z_68F84B1E_5E0B_11D2_8EEE_0008C7BCAF29_.wvu.PrintArea" hidden="1">#REF!</definedName>
    <definedName name="Z_68F84B1E_5E0B_11D2_8EEE_0008C7BCAF29_.wvu.PrintTitles" localSheetId="12" hidden="1">#REF!</definedName>
    <definedName name="Z_68F84B1E_5E0B_11D2_8EEE_0008C7BCAF29_.wvu.PrintTitles" hidden="1">#REF!</definedName>
    <definedName name="Z_68F84B23_5E0B_11D2_8EEE_0008C7BCAF29_.wvu.PrintArea" localSheetId="12" hidden="1">#REF!</definedName>
    <definedName name="Z_68F84B23_5E0B_11D2_8EEE_0008C7BCAF29_.wvu.PrintArea" hidden="1">#REF!</definedName>
    <definedName name="Z_68F84B23_5E0B_11D2_8EEE_0008C7BCAF29_.wvu.PrintTitles" localSheetId="12" hidden="1">#REF!,#REF!</definedName>
    <definedName name="Z_68F84B23_5E0B_11D2_8EEE_0008C7BCAF29_.wvu.PrintTitles" hidden="1">#REF!,#REF!</definedName>
    <definedName name="Z_68F84B26_5E0B_11D2_8EEE_0008C7BCAF29_.wvu.PrintArea" localSheetId="12" hidden="1">#REF!</definedName>
    <definedName name="Z_68F84B26_5E0B_11D2_8EEE_0008C7BCAF29_.wvu.PrintArea" hidden="1">#REF!</definedName>
    <definedName name="Z_68F84B26_5E0B_11D2_8EEE_0008C7BCAF29_.wvu.PrintTitles" localSheetId="12" hidden="1">#REF!,#REF!</definedName>
    <definedName name="Z_68F84B26_5E0B_11D2_8EEE_0008C7BCAF29_.wvu.PrintTitles" hidden="1">#REF!,#REF!</definedName>
    <definedName name="Z_76FBE7D5_5EAD_11D2_8EEF_0008C7BCAF29_.wvu.PrintArea" localSheetId="12" hidden="1">#REF!</definedName>
    <definedName name="Z_76FBE7D5_5EAD_11D2_8EEF_0008C7BCAF29_.wvu.PrintArea" hidden="1">#REF!</definedName>
    <definedName name="Z_76FBE7D5_5EAD_11D2_8EEF_0008C7BCAF29_.wvu.PrintTitles" localSheetId="12" hidden="1">#REF!,#REF!</definedName>
    <definedName name="Z_76FBE7D5_5EAD_11D2_8EEF_0008C7BCAF29_.wvu.PrintTitles" hidden="1">#REF!,#REF!</definedName>
    <definedName name="Z_76FBE7D7_5EAD_11D2_8EEF_0008C7BCAF29_.wvu.PrintArea" localSheetId="12" hidden="1">#REF!</definedName>
    <definedName name="Z_76FBE7D7_5EAD_11D2_8EEF_0008C7BCAF29_.wvu.PrintArea" hidden="1">#REF!</definedName>
    <definedName name="Z_76FBE7D7_5EAD_11D2_8EEF_0008C7BCAF29_.wvu.PrintTitles" localSheetId="12" hidden="1">#REF!</definedName>
    <definedName name="Z_76FBE7D7_5EAD_11D2_8EEF_0008C7BCAF29_.wvu.PrintTitles" hidden="1">#REF!</definedName>
    <definedName name="Z_76FBE7DA_5EAD_11D2_8EEF_0008C7BCAF29_.wvu.PrintArea" localSheetId="12" hidden="1">#REF!</definedName>
    <definedName name="Z_76FBE7DA_5EAD_11D2_8EEF_0008C7BCAF29_.wvu.PrintArea" hidden="1">#REF!</definedName>
    <definedName name="Z_76FBE7DA_5EAD_11D2_8EEF_0008C7BCAF29_.wvu.PrintTitles" localSheetId="12" hidden="1">#REF!,#REF!</definedName>
    <definedName name="Z_76FBE7DA_5EAD_11D2_8EEF_0008C7BCAF29_.wvu.PrintTitles" hidden="1">#REF!,#REF!</definedName>
    <definedName name="Z_76FBE7DC_5EAD_11D2_8EEF_0008C7BCAF29_.wvu.PrintArea" localSheetId="12" hidden="1">#REF!</definedName>
    <definedName name="Z_76FBE7DC_5EAD_11D2_8EEF_0008C7BCAF29_.wvu.PrintArea" hidden="1">#REF!</definedName>
    <definedName name="Z_76FBE7DC_5EAD_11D2_8EEF_0008C7BCAF29_.wvu.PrintTitles" localSheetId="12" hidden="1">#REF!,#REF!</definedName>
    <definedName name="Z_76FBE7DC_5EAD_11D2_8EEF_0008C7BCAF29_.wvu.PrintTitles" hidden="1">#REF!,#REF!</definedName>
    <definedName name="Z_76FBE7DE_5EAD_11D2_8EEF_0008C7BCAF29_.wvu.PrintArea" localSheetId="12" hidden="1">#REF!</definedName>
    <definedName name="Z_76FBE7DE_5EAD_11D2_8EEF_0008C7BCAF29_.wvu.PrintArea" hidden="1">#REF!</definedName>
    <definedName name="Z_76FBE7DE_5EAD_11D2_8EEF_0008C7BCAF29_.wvu.PrintTitles" localSheetId="12" hidden="1">#REF!</definedName>
    <definedName name="Z_76FBE7DE_5EAD_11D2_8EEF_0008C7BCAF29_.wvu.PrintTitles" hidden="1">#REF!</definedName>
    <definedName name="Z_76FBE7E1_5EAD_11D2_8EEF_0008C7BCAF29_.wvu.PrintArea" localSheetId="12" hidden="1">#REF!</definedName>
    <definedName name="Z_76FBE7E1_5EAD_11D2_8EEF_0008C7BCAF29_.wvu.PrintArea" hidden="1">#REF!</definedName>
    <definedName name="Z_76FBE7E1_5EAD_11D2_8EEF_0008C7BCAF29_.wvu.PrintTitles" localSheetId="12" hidden="1">#REF!,#REF!</definedName>
    <definedName name="Z_76FBE7E1_5EAD_11D2_8EEF_0008C7BCAF29_.wvu.PrintTitles" hidden="1">#REF!,#REF!</definedName>
    <definedName name="Z_76FBE7E3_5EAD_11D2_8EEF_0008C7BCAF29_.wvu.PrintArea" localSheetId="12" hidden="1">#REF!</definedName>
    <definedName name="Z_76FBE7E3_5EAD_11D2_8EEF_0008C7BCAF29_.wvu.PrintArea" hidden="1">#REF!</definedName>
    <definedName name="Z_76FBE7E3_5EAD_11D2_8EEF_0008C7BCAF29_.wvu.PrintTitles" localSheetId="12" hidden="1">#REF!,#REF!</definedName>
    <definedName name="Z_76FBE7E3_5EAD_11D2_8EEF_0008C7BCAF29_.wvu.PrintTitles" hidden="1">#REF!,#REF!</definedName>
    <definedName name="Z_974EFDB0_1051_11D2_8E71_0008C77C0743_.wvu.PrintArea" localSheetId="12" hidden="1">#REF!</definedName>
    <definedName name="Z_974EFDB0_1051_11D2_8E71_0008C77C0743_.wvu.PrintArea" hidden="1">#REF!</definedName>
    <definedName name="Z_974EFDB0_1051_11D2_8E71_0008C77C0743_.wvu.PrintTitles" localSheetId="12" hidden="1">#REF!,#REF!</definedName>
    <definedName name="Z_974EFDB0_1051_11D2_8E71_0008C77C0743_.wvu.PrintTitles" hidden="1">#REF!,#REF!</definedName>
    <definedName name="Z_974EFDB2_1051_11D2_8E71_0008C77C0743_.wvu.PrintArea" localSheetId="12" hidden="1">#REF!</definedName>
    <definedName name="Z_974EFDB2_1051_11D2_8E71_0008C77C0743_.wvu.PrintArea" hidden="1">#REF!</definedName>
    <definedName name="Z_974EFDB2_1051_11D2_8E71_0008C77C0743_.wvu.PrintTitles" localSheetId="12" hidden="1">#REF!</definedName>
    <definedName name="Z_974EFDB2_1051_11D2_8E71_0008C77C0743_.wvu.PrintTitles" hidden="1">#REF!</definedName>
    <definedName name="Z_974EFDB5_1051_11D2_8E71_0008C77C0743_.wvu.PrintArea" localSheetId="12" hidden="1">#REF!</definedName>
    <definedName name="Z_974EFDB5_1051_11D2_8E71_0008C77C0743_.wvu.PrintArea" hidden="1">#REF!</definedName>
    <definedName name="Z_974EFDB5_1051_11D2_8E71_0008C77C0743_.wvu.PrintTitles" localSheetId="12" hidden="1">#REF!,#REF!</definedName>
    <definedName name="Z_974EFDB5_1051_11D2_8E71_0008C77C0743_.wvu.PrintTitles" hidden="1">#REF!,#REF!</definedName>
    <definedName name="Z_974EFDB7_1051_11D2_8E71_0008C77C0743_.wvu.PrintArea" localSheetId="12" hidden="1">#REF!</definedName>
    <definedName name="Z_974EFDB7_1051_11D2_8E71_0008C77C0743_.wvu.PrintArea" hidden="1">#REF!</definedName>
    <definedName name="Z_974EFDB7_1051_11D2_8E71_0008C77C0743_.wvu.PrintTitles" localSheetId="12" hidden="1">#REF!,#REF!</definedName>
    <definedName name="Z_974EFDB7_1051_11D2_8E71_0008C77C0743_.wvu.PrintTitles" hidden="1">#REF!,#REF!</definedName>
    <definedName name="Z_974EFDB9_1051_11D2_8E71_0008C77C0743_.wvu.PrintArea" localSheetId="12" hidden="1">#REF!</definedName>
    <definedName name="Z_974EFDB9_1051_11D2_8E71_0008C77C0743_.wvu.PrintArea" hidden="1">#REF!</definedName>
    <definedName name="Z_974EFDB9_1051_11D2_8E71_0008C77C0743_.wvu.PrintTitles" localSheetId="12" hidden="1">#REF!</definedName>
    <definedName name="Z_974EFDB9_1051_11D2_8E71_0008C77C0743_.wvu.PrintTitles" hidden="1">#REF!</definedName>
    <definedName name="Z_974EFDBC_1051_11D2_8E71_0008C77C0743_.wvu.PrintArea" localSheetId="12" hidden="1">#REF!</definedName>
    <definedName name="Z_974EFDBC_1051_11D2_8E71_0008C77C0743_.wvu.PrintArea" hidden="1">#REF!</definedName>
    <definedName name="Z_974EFDBC_1051_11D2_8E71_0008C77C0743_.wvu.PrintTitles" localSheetId="12" hidden="1">#REF!,#REF!</definedName>
    <definedName name="Z_974EFDBC_1051_11D2_8E71_0008C77C0743_.wvu.PrintTitles" hidden="1">#REF!,#REF!</definedName>
    <definedName name="Z_974EFDBE_1051_11D2_8E71_0008C77C0743_.wvu.PrintArea" localSheetId="12" hidden="1">#REF!</definedName>
    <definedName name="Z_974EFDBE_1051_11D2_8E71_0008C77C0743_.wvu.PrintArea" hidden="1">#REF!</definedName>
    <definedName name="Z_974EFDBE_1051_11D2_8E71_0008C77C0743_.wvu.PrintTitles" localSheetId="12" hidden="1">#REF!,#REF!</definedName>
    <definedName name="Z_974EFDBE_1051_11D2_8E71_0008C77C0743_.wvu.PrintTitles" hidden="1">#REF!,#REF!</definedName>
    <definedName name="Z_A1DB4122_5E0E_11D2_8EC3_0008C77C0743_.wvu.PrintArea" localSheetId="12" hidden="1">#REF!</definedName>
    <definedName name="Z_A1DB4122_5E0E_11D2_8EC3_0008C77C0743_.wvu.PrintArea" hidden="1">#REF!</definedName>
    <definedName name="Z_A1DB4122_5E0E_11D2_8EC3_0008C77C0743_.wvu.PrintTitles" localSheetId="12" hidden="1">#REF!</definedName>
    <definedName name="Z_A1DB4122_5E0E_11D2_8EC3_0008C77C0743_.wvu.PrintTitles" hidden="1">#REF!</definedName>
    <definedName name="Z_A1DB4131_5E0E_11D2_8EC3_0008C77C0743_.wvu.PrintArea" localSheetId="12" hidden="1">#REF!</definedName>
    <definedName name="Z_A1DB4131_5E0E_11D2_8EC3_0008C77C0743_.wvu.PrintArea" hidden="1">#REF!</definedName>
    <definedName name="Z_A1DB4131_5E0E_11D2_8EC3_0008C77C0743_.wvu.PrintTitles" localSheetId="13" hidden="1">#REF!</definedName>
    <definedName name="Z_A1DB4131_5E0E_11D2_8EC3_0008C77C0743_.wvu.PrintTitles" localSheetId="2" hidden="1">#REF!</definedName>
    <definedName name="Z_A1DB4131_5E0E_11D2_8EC3_0008C77C0743_.wvu.PrintTitles" localSheetId="10" hidden="1">#REF!</definedName>
    <definedName name="Z_A1DB4131_5E0E_11D2_8EC3_0008C77C0743_.wvu.PrintTitles" localSheetId="11" hidden="1">#REF!</definedName>
    <definedName name="Z_A1DB4131_5E0E_11D2_8EC3_0008C77C0743_.wvu.PrintTitles" hidden="1">#REF!</definedName>
    <definedName name="Z_A1DB413E_5E0E_11D2_8EC3_0008C77C0743_.wvu.PrintArea" localSheetId="13" hidden="1">#REF!</definedName>
    <definedName name="Z_A1DB413E_5E0E_11D2_8EC3_0008C77C0743_.wvu.PrintArea" localSheetId="2" hidden="1">#REF!</definedName>
    <definedName name="Z_A1DB413E_5E0E_11D2_8EC3_0008C77C0743_.wvu.PrintArea" localSheetId="10" hidden="1">#REF!</definedName>
    <definedName name="Z_A1DB413E_5E0E_11D2_8EC3_0008C77C0743_.wvu.PrintArea" localSheetId="11" hidden="1">#REF!</definedName>
    <definedName name="Z_A1DB413E_5E0E_11D2_8EC3_0008C77C0743_.wvu.PrintArea" hidden="1">#REF!</definedName>
    <definedName name="Z_A1DB413E_5E0E_11D2_8EC3_0008C77C0743_.wvu.PrintTitles" localSheetId="12" hidden="1">#REF!,#REF!</definedName>
    <definedName name="Z_A1DB413E_5E0E_11D2_8EC3_0008C77C0743_.wvu.PrintTitles" hidden="1">#REF!,#REF!</definedName>
    <definedName name="Z_A1DB414B_5E0E_11D2_8EC3_0008C77C0743_.wvu.PrintArea" localSheetId="12" hidden="1">#REF!</definedName>
    <definedName name="Z_A1DB414B_5E0E_11D2_8EC3_0008C77C0743_.wvu.PrintArea" hidden="1">#REF!</definedName>
    <definedName name="Z_A1DB414B_5E0E_11D2_8EC3_0008C77C0743_.wvu.PrintTitles" localSheetId="12" hidden="1">#REF!</definedName>
    <definedName name="Z_A1DB414B_5E0E_11D2_8EC3_0008C77C0743_.wvu.PrintTitles" hidden="1">#REF!</definedName>
    <definedName name="Z_A1DB415A_5E0E_11D2_8EC3_0008C77C0743_.wvu.PrintArea" localSheetId="12" hidden="1">#REF!</definedName>
    <definedName name="Z_A1DB415A_5E0E_11D2_8EC3_0008C77C0743_.wvu.PrintArea" hidden="1">#REF!</definedName>
    <definedName name="Z_A1DB415A_5E0E_11D2_8EC3_0008C77C0743_.wvu.PrintTitles" localSheetId="13" hidden="1">#REF!</definedName>
    <definedName name="Z_A1DB415A_5E0E_11D2_8EC3_0008C77C0743_.wvu.PrintTitles" localSheetId="2" hidden="1">#REF!</definedName>
    <definedName name="Z_A1DB415A_5E0E_11D2_8EC3_0008C77C0743_.wvu.PrintTitles" localSheetId="10" hidden="1">#REF!</definedName>
    <definedName name="Z_A1DB415A_5E0E_11D2_8EC3_0008C77C0743_.wvu.PrintTitles" localSheetId="11" hidden="1">#REF!</definedName>
    <definedName name="Z_A1DB415A_5E0E_11D2_8EC3_0008C77C0743_.wvu.PrintTitles" hidden="1">#REF!</definedName>
    <definedName name="Z_A1DB4167_5E0E_11D2_8EC3_0008C77C0743_.wvu.PrintArea" localSheetId="13" hidden="1">#REF!</definedName>
    <definedName name="Z_A1DB4167_5E0E_11D2_8EC3_0008C77C0743_.wvu.PrintArea" localSheetId="2" hidden="1">#REF!</definedName>
    <definedName name="Z_A1DB4167_5E0E_11D2_8EC3_0008C77C0743_.wvu.PrintArea" localSheetId="10" hidden="1">#REF!</definedName>
    <definedName name="Z_A1DB4167_5E0E_11D2_8EC3_0008C77C0743_.wvu.PrintArea" localSheetId="11" hidden="1">#REF!</definedName>
    <definedName name="Z_A1DB4167_5E0E_11D2_8EC3_0008C77C0743_.wvu.PrintArea" hidden="1">#REF!</definedName>
    <definedName name="Z_A1DB4167_5E0E_11D2_8EC3_0008C77C0743_.wvu.PrintTitles" localSheetId="12" hidden="1">#REF!,#REF!</definedName>
    <definedName name="Z_A1DB4167_5E0E_11D2_8EC3_0008C77C0743_.wvu.PrintTitles" hidden="1">#REF!,#REF!</definedName>
    <definedName name="Z_A1DB4176_5E0E_11D2_8EC3_0008C77C0743_.wvu.PrintArea" localSheetId="12" hidden="1">#REF!</definedName>
    <definedName name="Z_A1DB4176_5E0E_11D2_8EC3_0008C77C0743_.wvu.PrintArea" hidden="1">#REF!</definedName>
    <definedName name="Z_A1DB4176_5E0E_11D2_8EC3_0008C77C0743_.wvu.PrintTitles" localSheetId="12" hidden="1">#REF!</definedName>
    <definedName name="Z_A1DB4176_5E0E_11D2_8EC3_0008C77C0743_.wvu.PrintTitles" hidden="1">#REF!</definedName>
    <definedName name="Z_A1DB4185_5E0E_11D2_8EC3_0008C77C0743_.wvu.PrintArea" localSheetId="12" hidden="1">#REF!</definedName>
    <definedName name="Z_A1DB4185_5E0E_11D2_8EC3_0008C77C0743_.wvu.PrintArea" hidden="1">#REF!</definedName>
    <definedName name="Z_A1DB4185_5E0E_11D2_8EC3_0008C77C0743_.wvu.PrintTitles" localSheetId="13" hidden="1">#REF!</definedName>
    <definedName name="Z_A1DB4185_5E0E_11D2_8EC3_0008C77C0743_.wvu.PrintTitles" localSheetId="2" hidden="1">#REF!</definedName>
    <definedName name="Z_A1DB4185_5E0E_11D2_8EC3_0008C77C0743_.wvu.PrintTitles" localSheetId="10" hidden="1">#REF!</definedName>
    <definedName name="Z_A1DB4185_5E0E_11D2_8EC3_0008C77C0743_.wvu.PrintTitles" localSheetId="11" hidden="1">#REF!</definedName>
    <definedName name="Z_A1DB4185_5E0E_11D2_8EC3_0008C77C0743_.wvu.PrintTitles" hidden="1">#REF!</definedName>
    <definedName name="Z_A1DB4192_5E0E_11D2_8EC3_0008C77C0743_.wvu.PrintArea" localSheetId="13" hidden="1">#REF!</definedName>
    <definedName name="Z_A1DB4192_5E0E_11D2_8EC3_0008C77C0743_.wvu.PrintArea" localSheetId="2" hidden="1">#REF!</definedName>
    <definedName name="Z_A1DB4192_5E0E_11D2_8EC3_0008C77C0743_.wvu.PrintArea" localSheetId="10" hidden="1">#REF!</definedName>
    <definedName name="Z_A1DB4192_5E0E_11D2_8EC3_0008C77C0743_.wvu.PrintArea" localSheetId="11" hidden="1">#REF!</definedName>
    <definedName name="Z_A1DB4192_5E0E_11D2_8EC3_0008C77C0743_.wvu.PrintArea" hidden="1">#REF!</definedName>
    <definedName name="Z_A1DB4192_5E0E_11D2_8EC3_0008C77C0743_.wvu.PrintTitles" localSheetId="12" hidden="1">#REF!,#REF!</definedName>
    <definedName name="Z_A1DB4192_5E0E_11D2_8EC3_0008C77C0743_.wvu.PrintTitles" hidden="1">#REF!,#REF!</definedName>
    <definedName name="Z_A1DB41A0_5E0E_11D2_8EC3_0008C77C0743_.wvu.PrintArea" localSheetId="12" hidden="1">#REF!</definedName>
    <definedName name="Z_A1DB41A0_5E0E_11D2_8EC3_0008C77C0743_.wvu.PrintArea" hidden="1">#REF!</definedName>
    <definedName name="Z_A1DB41A0_5E0E_11D2_8EC3_0008C77C0743_.wvu.PrintTitles" localSheetId="12" hidden="1">#REF!</definedName>
    <definedName name="Z_A1DB41A0_5E0E_11D2_8EC3_0008C77C0743_.wvu.PrintTitles" hidden="1">#REF!</definedName>
    <definedName name="Z_A1DB41AF_5E0E_11D2_8EC3_0008C77C0743_.wvu.PrintArea" localSheetId="12" hidden="1">#REF!</definedName>
    <definedName name="Z_A1DB41AF_5E0E_11D2_8EC3_0008C77C0743_.wvu.PrintArea" hidden="1">#REF!</definedName>
    <definedName name="Z_A1DB41AF_5E0E_11D2_8EC3_0008C77C0743_.wvu.PrintTitles" localSheetId="13" hidden="1">#REF!</definedName>
    <definedName name="Z_A1DB41AF_5E0E_11D2_8EC3_0008C77C0743_.wvu.PrintTitles" localSheetId="2" hidden="1">#REF!</definedName>
    <definedName name="Z_A1DB41AF_5E0E_11D2_8EC3_0008C77C0743_.wvu.PrintTitles" localSheetId="10" hidden="1">#REF!</definedName>
    <definedName name="Z_A1DB41AF_5E0E_11D2_8EC3_0008C77C0743_.wvu.PrintTitles" localSheetId="11" hidden="1">#REF!</definedName>
    <definedName name="Z_A1DB41AF_5E0E_11D2_8EC3_0008C77C0743_.wvu.PrintTitles" hidden="1">#REF!</definedName>
    <definedName name="Z_A1DB41BC_5E0E_11D2_8EC3_0008C77C0743_.wvu.PrintArea" localSheetId="13" hidden="1">#REF!</definedName>
    <definedName name="Z_A1DB41BC_5E0E_11D2_8EC3_0008C77C0743_.wvu.PrintArea" localSheetId="2" hidden="1">#REF!</definedName>
    <definedName name="Z_A1DB41BC_5E0E_11D2_8EC3_0008C77C0743_.wvu.PrintArea" localSheetId="10" hidden="1">#REF!</definedName>
    <definedName name="Z_A1DB41BC_5E0E_11D2_8EC3_0008C77C0743_.wvu.PrintArea" localSheetId="11" hidden="1">#REF!</definedName>
    <definedName name="Z_A1DB41BC_5E0E_11D2_8EC3_0008C77C0743_.wvu.PrintArea" hidden="1">#REF!</definedName>
    <definedName name="Z_A1DB41BC_5E0E_11D2_8EC3_0008C77C0743_.wvu.PrintTitles" localSheetId="12" hidden="1">#REF!,#REF!</definedName>
    <definedName name="Z_A1DB41BC_5E0E_11D2_8EC3_0008C77C0743_.wvu.PrintTitles" hidden="1">#REF!,#REF!</definedName>
    <definedName name="Z_B6FCCF30_1696_11D2_8E91_0008C77C21AF_.wvu.PrintArea" localSheetId="12" hidden="1">#REF!</definedName>
    <definedName name="Z_B6FCCF30_1696_11D2_8E91_0008C77C21AF_.wvu.PrintArea" hidden="1">#REF!</definedName>
    <definedName name="Z_B6FCCF30_1696_11D2_8E91_0008C77C21AF_.wvu.PrintTitles" localSheetId="12" hidden="1">#REF!,#REF!</definedName>
    <definedName name="Z_B6FCCF30_1696_11D2_8E91_0008C77C21AF_.wvu.PrintTitles" hidden="1">#REF!,#REF!</definedName>
    <definedName name="Z_B6FCCF32_1696_11D2_8E91_0008C77C21AF_.wvu.PrintArea" localSheetId="12" hidden="1">#REF!</definedName>
    <definedName name="Z_B6FCCF32_1696_11D2_8E91_0008C77C21AF_.wvu.PrintArea" hidden="1">#REF!</definedName>
    <definedName name="Z_B6FCCF32_1696_11D2_8E91_0008C77C21AF_.wvu.PrintTitles" localSheetId="12" hidden="1">#REF!</definedName>
    <definedName name="Z_B6FCCF32_1696_11D2_8E91_0008C77C21AF_.wvu.PrintTitles" hidden="1">#REF!</definedName>
    <definedName name="Z_B6FCCF35_1696_11D2_8E91_0008C77C21AF_.wvu.PrintArea" localSheetId="12" hidden="1">#REF!</definedName>
    <definedName name="Z_B6FCCF35_1696_11D2_8E91_0008C77C21AF_.wvu.PrintArea" hidden="1">#REF!</definedName>
    <definedName name="Z_B6FCCF35_1696_11D2_8E91_0008C77C21AF_.wvu.PrintTitles" localSheetId="12" hidden="1">#REF!,#REF!</definedName>
    <definedName name="Z_B6FCCF35_1696_11D2_8E91_0008C77C21AF_.wvu.PrintTitles" hidden="1">#REF!,#REF!</definedName>
    <definedName name="Z_B6FCCF37_1696_11D2_8E91_0008C77C21AF_.wvu.PrintArea" localSheetId="12" hidden="1">#REF!</definedName>
    <definedName name="Z_B6FCCF37_1696_11D2_8E91_0008C77C21AF_.wvu.PrintArea" hidden="1">#REF!</definedName>
    <definedName name="Z_B6FCCF37_1696_11D2_8E91_0008C77C21AF_.wvu.PrintTitles" localSheetId="12" hidden="1">#REF!,#REF!</definedName>
    <definedName name="Z_B6FCCF37_1696_11D2_8E91_0008C77C21AF_.wvu.PrintTitles" hidden="1">#REF!,#REF!</definedName>
    <definedName name="Z_B6FCCF39_1696_11D2_8E91_0008C77C21AF_.wvu.PrintArea" localSheetId="12" hidden="1">#REF!</definedName>
    <definedName name="Z_B6FCCF39_1696_11D2_8E91_0008C77C21AF_.wvu.PrintArea" hidden="1">#REF!</definedName>
    <definedName name="Z_B6FCCF39_1696_11D2_8E91_0008C77C21AF_.wvu.PrintTitles" localSheetId="12" hidden="1">#REF!</definedName>
    <definedName name="Z_B6FCCF39_1696_11D2_8E91_0008C77C21AF_.wvu.PrintTitles" hidden="1">#REF!</definedName>
    <definedName name="Z_B6FCCF3C_1696_11D2_8E91_0008C77C21AF_.wvu.PrintArea" localSheetId="12" hidden="1">#REF!</definedName>
    <definedName name="Z_B6FCCF3C_1696_11D2_8E91_0008C77C21AF_.wvu.PrintArea" hidden="1">#REF!</definedName>
    <definedName name="Z_B6FCCF3C_1696_11D2_8E91_0008C77C21AF_.wvu.PrintTitles" localSheetId="12" hidden="1">#REF!,#REF!</definedName>
    <definedName name="Z_B6FCCF3C_1696_11D2_8E91_0008C77C21AF_.wvu.PrintTitles" hidden="1">#REF!,#REF!</definedName>
    <definedName name="Z_B6FCCF3E_1696_11D2_8E91_0008C77C21AF_.wvu.PrintArea" localSheetId="12" hidden="1">#REF!</definedName>
    <definedName name="Z_B6FCCF3E_1696_11D2_8E91_0008C77C21AF_.wvu.PrintArea" hidden="1">#REF!</definedName>
    <definedName name="Z_B6FCCF3E_1696_11D2_8E91_0008C77C21AF_.wvu.PrintTitles" localSheetId="12" hidden="1">#REF!,#REF!</definedName>
    <definedName name="Z_B6FCCF3E_1696_11D2_8E91_0008C77C21AF_.wvu.PrintTitles" hidden="1">#REF!,#REF!</definedName>
    <definedName name="Z_BDFEE6B6_734C_11D2_8E68_0008C77C0743_.wvu.PrintArea" localSheetId="12" hidden="1">#REF!</definedName>
    <definedName name="Z_BDFEE6B6_734C_11D2_8E68_0008C77C0743_.wvu.PrintArea" hidden="1">#REF!</definedName>
    <definedName name="Z_BDFEE6B6_734C_11D2_8E68_0008C77C0743_.wvu.PrintTitles" localSheetId="12" hidden="1">#REF!,#REF!</definedName>
    <definedName name="Z_BDFEE6B6_734C_11D2_8E68_0008C77C0743_.wvu.PrintTitles" hidden="1">#REF!,#REF!</definedName>
    <definedName name="Z_BDFEE6B9_734C_11D2_8E68_0008C77C0743_.wvu.PrintArea" localSheetId="12" hidden="1">#REF!</definedName>
    <definedName name="Z_BDFEE6B9_734C_11D2_8E68_0008C77C0743_.wvu.PrintArea" hidden="1">#REF!</definedName>
    <definedName name="Z_BDFEE6B9_734C_11D2_8E68_0008C77C0743_.wvu.PrintTitles" localSheetId="12" hidden="1">#REF!,#REF!</definedName>
    <definedName name="Z_BDFEE6B9_734C_11D2_8E68_0008C77C0743_.wvu.PrintTitles" hidden="1">#REF!,#REF!</definedName>
    <definedName name="Z_BDFEE6BB_734C_11D2_8E68_0008C77C0743_.wvu.PrintArea" localSheetId="12" hidden="1">#REF!</definedName>
    <definedName name="Z_BDFEE6BB_734C_11D2_8E68_0008C77C0743_.wvu.PrintArea" hidden="1">#REF!</definedName>
    <definedName name="Z_BDFEE6BB_734C_11D2_8E68_0008C77C0743_.wvu.PrintTitles" localSheetId="12" hidden="1">#REF!,#REF!</definedName>
    <definedName name="Z_BDFEE6BB_734C_11D2_8E68_0008C77C0743_.wvu.PrintTitles" hidden="1">#REF!,#REF!</definedName>
    <definedName name="Z_BDFEE6C1_734C_11D2_8E68_0008C77C0743_.wvu.PrintArea" localSheetId="12" hidden="1">#REF!</definedName>
    <definedName name="Z_BDFEE6C1_734C_11D2_8E68_0008C77C0743_.wvu.PrintArea" hidden="1">#REF!</definedName>
    <definedName name="Z_BDFEE6C1_734C_11D2_8E68_0008C77C0743_.wvu.PrintTitles" localSheetId="12" hidden="1">#REF!</definedName>
    <definedName name="Z_BDFEE6C1_734C_11D2_8E68_0008C77C0743_.wvu.PrintTitles" hidden="1">#REF!</definedName>
    <definedName name="Z_BDFEE6C3_734C_11D2_8E68_0008C77C0743_.wvu.PrintArea" localSheetId="12" hidden="1">#REF!</definedName>
    <definedName name="Z_BDFEE6C3_734C_11D2_8E68_0008C77C0743_.wvu.PrintArea" hidden="1">#REF!</definedName>
    <definedName name="Z_BDFEE6C3_734C_11D2_8E68_0008C77C0743_.wvu.PrintTitles" localSheetId="13" hidden="1">#REF!</definedName>
    <definedName name="Z_BDFEE6C3_734C_11D2_8E68_0008C77C0743_.wvu.PrintTitles" localSheetId="2" hidden="1">#REF!</definedName>
    <definedName name="Z_BDFEE6C3_734C_11D2_8E68_0008C77C0743_.wvu.PrintTitles" localSheetId="10" hidden="1">#REF!</definedName>
    <definedName name="Z_BDFEE6C3_734C_11D2_8E68_0008C77C0743_.wvu.PrintTitles" localSheetId="11" hidden="1">#REF!</definedName>
    <definedName name="Z_BDFEE6C3_734C_11D2_8E68_0008C77C0743_.wvu.PrintTitles" hidden="1">#REF!</definedName>
    <definedName name="Z_BDFEE6C5_734C_11D2_8E68_0008C77C0743_.wvu.PrintArea" localSheetId="13" hidden="1">#REF!</definedName>
    <definedName name="Z_BDFEE6C5_734C_11D2_8E68_0008C77C0743_.wvu.PrintArea" localSheetId="2" hidden="1">#REF!</definedName>
    <definedName name="Z_BDFEE6C5_734C_11D2_8E68_0008C77C0743_.wvu.PrintArea" localSheetId="10" hidden="1">#REF!</definedName>
    <definedName name="Z_BDFEE6C5_734C_11D2_8E68_0008C77C0743_.wvu.PrintArea" localSheetId="11" hidden="1">#REF!</definedName>
    <definedName name="Z_BDFEE6C5_734C_11D2_8E68_0008C77C0743_.wvu.PrintArea" hidden="1">#REF!</definedName>
    <definedName name="Z_BDFEE6C5_734C_11D2_8E68_0008C77C0743_.wvu.PrintTitles" localSheetId="13" hidden="1">#REF!</definedName>
    <definedName name="Z_BDFEE6C5_734C_11D2_8E68_0008C77C0743_.wvu.PrintTitles" localSheetId="2" hidden="1">#REF!</definedName>
    <definedName name="Z_BDFEE6C5_734C_11D2_8E68_0008C77C0743_.wvu.PrintTitles" localSheetId="10" hidden="1">#REF!</definedName>
    <definedName name="Z_BDFEE6C5_734C_11D2_8E68_0008C77C0743_.wvu.PrintTitles" localSheetId="11" hidden="1">#REF!</definedName>
    <definedName name="Z_BDFEE6C5_734C_11D2_8E68_0008C77C0743_.wvu.PrintTitles" hidden="1">#REF!</definedName>
    <definedName name="Z_BDFEE6CE_734C_11D2_8E68_0008C77C0743_.wvu.PrintArea" localSheetId="13" hidden="1">#REF!</definedName>
    <definedName name="Z_BDFEE6CE_734C_11D2_8E68_0008C77C0743_.wvu.PrintArea" localSheetId="2" hidden="1">#REF!</definedName>
    <definedName name="Z_BDFEE6CE_734C_11D2_8E68_0008C77C0743_.wvu.PrintArea" localSheetId="10" hidden="1">#REF!</definedName>
    <definedName name="Z_BDFEE6CE_734C_11D2_8E68_0008C77C0743_.wvu.PrintArea" localSheetId="11" hidden="1">#REF!</definedName>
    <definedName name="Z_BDFEE6CE_734C_11D2_8E68_0008C77C0743_.wvu.PrintArea" hidden="1">#REF!</definedName>
    <definedName name="Z_BDFEE6CE_734C_11D2_8E68_0008C77C0743_.wvu.PrintTitles" localSheetId="12" hidden="1">#REF!,#REF!</definedName>
    <definedName name="Z_BDFEE6CE_734C_11D2_8E68_0008C77C0743_.wvu.PrintTitles" hidden="1">#REF!,#REF!</definedName>
    <definedName name="Z_BDFEE6D1_734C_11D2_8E68_0008C77C0743_.wvu.PrintArea" localSheetId="12" hidden="1">#REF!</definedName>
    <definedName name="Z_BDFEE6D1_734C_11D2_8E68_0008C77C0743_.wvu.PrintArea" hidden="1">#REF!</definedName>
    <definedName name="Z_BDFEE6D1_734C_11D2_8E68_0008C77C0743_.wvu.PrintTitles" localSheetId="12" hidden="1">#REF!,#REF!</definedName>
    <definedName name="Z_BDFEE6D1_734C_11D2_8E68_0008C77C0743_.wvu.PrintTitles" hidden="1">#REF!,#REF!</definedName>
    <definedName name="Z_BDFEE6D3_734C_11D2_8E68_0008C77C0743_.wvu.PrintArea" localSheetId="12" hidden="1">#REF!</definedName>
    <definedName name="Z_BDFEE6D3_734C_11D2_8E68_0008C77C0743_.wvu.PrintArea" hidden="1">#REF!</definedName>
    <definedName name="Z_BDFEE6D3_734C_11D2_8E68_0008C77C0743_.wvu.PrintTitles" localSheetId="12" hidden="1">#REF!,#REF!</definedName>
    <definedName name="Z_BDFEE6D3_734C_11D2_8E68_0008C77C0743_.wvu.PrintTitles" hidden="1">#REF!,#REF!</definedName>
    <definedName name="Z_BDFEE6D7_734C_11D2_8E68_0008C77C0743_.wvu.PrintArea" localSheetId="12" hidden="1">#REF!</definedName>
    <definedName name="Z_BDFEE6D7_734C_11D2_8E68_0008C77C0743_.wvu.PrintArea" hidden="1">#REF!</definedName>
    <definedName name="Z_BDFEE6D7_734C_11D2_8E68_0008C77C0743_.wvu.PrintTitles" localSheetId="12" hidden="1">#REF!,#REF!</definedName>
    <definedName name="Z_BDFEE6D7_734C_11D2_8E68_0008C77C0743_.wvu.PrintTitles" hidden="1">#REF!,#REF!</definedName>
    <definedName name="Z_BDFEE6DA_734C_11D2_8E68_0008C77C0743_.wvu.PrintArea" localSheetId="12" hidden="1">#REF!</definedName>
    <definedName name="Z_BDFEE6DA_734C_11D2_8E68_0008C77C0743_.wvu.PrintArea" hidden="1">#REF!</definedName>
    <definedName name="Z_BDFEE6DA_734C_11D2_8E68_0008C77C0743_.wvu.PrintTitles" localSheetId="12" hidden="1">#REF!,#REF!</definedName>
    <definedName name="Z_BDFEE6DA_734C_11D2_8E68_0008C77C0743_.wvu.PrintTitles" hidden="1">#REF!,#REF!</definedName>
    <definedName name="Z_BDFEE6DC_734C_11D2_8E68_0008C77C0743_.wvu.PrintArea" localSheetId="12" hidden="1">#REF!</definedName>
    <definedName name="Z_BDFEE6DC_734C_11D2_8E68_0008C77C0743_.wvu.PrintArea" hidden="1">#REF!</definedName>
    <definedName name="Z_BDFEE6DC_734C_11D2_8E68_0008C77C0743_.wvu.PrintTitles" localSheetId="12" hidden="1">#REF!,#REF!</definedName>
    <definedName name="Z_BDFEE6DC_734C_11D2_8E68_0008C77C0743_.wvu.PrintTitles" hidden="1">#REF!,#REF!</definedName>
    <definedName name="Z_BDFEE6E2_734C_11D2_8E68_0008C77C0743_.wvu.PrintArea" localSheetId="12" hidden="1">#REF!</definedName>
    <definedName name="Z_BDFEE6E2_734C_11D2_8E68_0008C77C0743_.wvu.PrintArea" hidden="1">#REF!</definedName>
    <definedName name="Z_BDFEE6E2_734C_11D2_8E68_0008C77C0743_.wvu.PrintTitles" localSheetId="12" hidden="1">#REF!</definedName>
    <definedName name="Z_BDFEE6E2_734C_11D2_8E68_0008C77C0743_.wvu.PrintTitles" hidden="1">#REF!</definedName>
    <definedName name="Z_BDFEE6E4_734C_11D2_8E68_0008C77C0743_.wvu.PrintArea" localSheetId="12" hidden="1">#REF!</definedName>
    <definedName name="Z_BDFEE6E4_734C_11D2_8E68_0008C77C0743_.wvu.PrintArea" hidden="1">#REF!</definedName>
    <definedName name="Z_BDFEE6E4_734C_11D2_8E68_0008C77C0743_.wvu.PrintTitles" localSheetId="13" hidden="1">#REF!</definedName>
    <definedName name="Z_BDFEE6E4_734C_11D2_8E68_0008C77C0743_.wvu.PrintTitles" localSheetId="2" hidden="1">#REF!</definedName>
    <definedName name="Z_BDFEE6E4_734C_11D2_8E68_0008C77C0743_.wvu.PrintTitles" localSheetId="10" hidden="1">#REF!</definedName>
    <definedName name="Z_BDFEE6E4_734C_11D2_8E68_0008C77C0743_.wvu.PrintTitles" localSheetId="11" hidden="1">#REF!</definedName>
    <definedName name="Z_BDFEE6E4_734C_11D2_8E68_0008C77C0743_.wvu.PrintTitles" hidden="1">#REF!</definedName>
    <definedName name="Z_BDFEE6E6_734C_11D2_8E68_0008C77C0743_.wvu.PrintArea" localSheetId="13" hidden="1">#REF!</definedName>
    <definedName name="Z_BDFEE6E6_734C_11D2_8E68_0008C77C0743_.wvu.PrintArea" localSheetId="2" hidden="1">#REF!</definedName>
    <definedName name="Z_BDFEE6E6_734C_11D2_8E68_0008C77C0743_.wvu.PrintArea" localSheetId="10" hidden="1">#REF!</definedName>
    <definedName name="Z_BDFEE6E6_734C_11D2_8E68_0008C77C0743_.wvu.PrintArea" localSheetId="11" hidden="1">#REF!</definedName>
    <definedName name="Z_BDFEE6E6_734C_11D2_8E68_0008C77C0743_.wvu.PrintArea" hidden="1">#REF!</definedName>
    <definedName name="Z_BDFEE6E6_734C_11D2_8E68_0008C77C0743_.wvu.PrintTitles" localSheetId="13" hidden="1">#REF!</definedName>
    <definedName name="Z_BDFEE6E6_734C_11D2_8E68_0008C77C0743_.wvu.PrintTitles" localSheetId="2" hidden="1">#REF!</definedName>
    <definedName name="Z_BDFEE6E6_734C_11D2_8E68_0008C77C0743_.wvu.PrintTitles" localSheetId="10" hidden="1">#REF!</definedName>
    <definedName name="Z_BDFEE6E6_734C_11D2_8E68_0008C77C0743_.wvu.PrintTitles" localSheetId="11" hidden="1">#REF!</definedName>
    <definedName name="Z_BDFEE6E6_734C_11D2_8E68_0008C77C0743_.wvu.PrintTitles" hidden="1">#REF!</definedName>
    <definedName name="Z_BDFEE6EF_734C_11D2_8E68_0008C77C0743_.wvu.PrintArea" localSheetId="13" hidden="1">#REF!</definedName>
    <definedName name="Z_BDFEE6EF_734C_11D2_8E68_0008C77C0743_.wvu.PrintArea" localSheetId="2" hidden="1">#REF!</definedName>
    <definedName name="Z_BDFEE6EF_734C_11D2_8E68_0008C77C0743_.wvu.PrintArea" localSheetId="10" hidden="1">#REF!</definedName>
    <definedName name="Z_BDFEE6EF_734C_11D2_8E68_0008C77C0743_.wvu.PrintArea" localSheetId="11" hidden="1">#REF!</definedName>
    <definedName name="Z_BDFEE6EF_734C_11D2_8E68_0008C77C0743_.wvu.PrintArea" hidden="1">#REF!</definedName>
    <definedName name="Z_BDFEE6EF_734C_11D2_8E68_0008C77C0743_.wvu.PrintTitles" localSheetId="12" hidden="1">#REF!,#REF!</definedName>
    <definedName name="Z_BDFEE6EF_734C_11D2_8E68_0008C77C0743_.wvu.PrintTitles" hidden="1">#REF!,#REF!</definedName>
    <definedName name="Z_BDFEE6F2_734C_11D2_8E68_0008C77C0743_.wvu.PrintArea" localSheetId="12" hidden="1">#REF!</definedName>
    <definedName name="Z_BDFEE6F2_734C_11D2_8E68_0008C77C0743_.wvu.PrintArea" hidden="1">#REF!</definedName>
    <definedName name="Z_BDFEE6F2_734C_11D2_8E68_0008C77C0743_.wvu.PrintTitles" localSheetId="12" hidden="1">#REF!,#REF!</definedName>
    <definedName name="Z_BDFEE6F2_734C_11D2_8E68_0008C77C0743_.wvu.PrintTitles" hidden="1">#REF!,#REF!</definedName>
    <definedName name="Z_BDFEE6F4_734C_11D2_8E68_0008C77C0743_.wvu.PrintArea" localSheetId="12" hidden="1">#REF!</definedName>
    <definedName name="Z_BDFEE6F4_734C_11D2_8E68_0008C77C0743_.wvu.PrintArea" hidden="1">#REF!</definedName>
    <definedName name="Z_BDFEE6F4_734C_11D2_8E68_0008C77C0743_.wvu.PrintTitles" localSheetId="12" hidden="1">#REF!,#REF!</definedName>
    <definedName name="Z_BDFEE6F4_734C_11D2_8E68_0008C77C0743_.wvu.PrintTitles" hidden="1">#REF!,#REF!</definedName>
    <definedName name="Z_BDFEE6FA_734C_11D2_8E68_0008C77C0743_.wvu.PrintArea" localSheetId="12" hidden="1">#REF!</definedName>
    <definedName name="Z_BDFEE6FA_734C_11D2_8E68_0008C77C0743_.wvu.PrintArea" hidden="1">#REF!</definedName>
    <definedName name="Z_BDFEE6FA_734C_11D2_8E68_0008C77C0743_.wvu.PrintTitles" localSheetId="12" hidden="1">#REF!,#REF!</definedName>
    <definedName name="Z_BDFEE6FA_734C_11D2_8E68_0008C77C0743_.wvu.PrintTitles" hidden="1">#REF!,#REF!</definedName>
    <definedName name="Z_BDFEE6FC_734C_11D2_8E68_0008C77C0743_.wvu.PrintArea" localSheetId="12" hidden="1">#REF!</definedName>
    <definedName name="Z_BDFEE6FC_734C_11D2_8E68_0008C77C0743_.wvu.PrintArea" hidden="1">#REF!</definedName>
    <definedName name="Z_BDFEE6FC_734C_11D2_8E68_0008C77C0743_.wvu.PrintTitles" localSheetId="12" hidden="1">#REF!,#REF!</definedName>
    <definedName name="Z_BDFEE6FC_734C_11D2_8E68_0008C77C0743_.wvu.PrintTitles" hidden="1">#REF!,#REF!</definedName>
    <definedName name="Z_BDFEE6FE_734C_11D2_8E68_0008C77C0743_.wvu.PrintArea" localSheetId="12" hidden="1">#REF!</definedName>
    <definedName name="Z_BDFEE6FE_734C_11D2_8E68_0008C77C0743_.wvu.PrintArea" hidden="1">#REF!</definedName>
    <definedName name="Z_BDFEE6FE_734C_11D2_8E68_0008C77C0743_.wvu.PrintTitles" localSheetId="12" hidden="1">#REF!,#REF!</definedName>
    <definedName name="Z_BDFEE6FE_734C_11D2_8E68_0008C77C0743_.wvu.PrintTitles" hidden="1">#REF!,#REF!</definedName>
    <definedName name="Z_BE4AA1C5_ECFE_11D2_8EB8_0008C77C0743_.wvu.PrintArea" localSheetId="12" hidden="1">#REF!</definedName>
    <definedName name="Z_BE4AA1C5_ECFE_11D2_8EB8_0008C77C0743_.wvu.PrintArea" hidden="1">#REF!</definedName>
    <definedName name="Z_BE4AA1C5_ECFE_11D2_8EB8_0008C77C0743_.wvu.PrintTitles" localSheetId="12" hidden="1">#REF!</definedName>
    <definedName name="Z_BE4AA1C5_ECFE_11D2_8EB8_0008C77C0743_.wvu.PrintTitles" hidden="1">#REF!</definedName>
    <definedName name="Z_BE4AA1D8_ECFE_11D2_8EB8_0008C77C0743_.wvu.PrintArea" localSheetId="12" hidden="1">#REF!</definedName>
    <definedName name="Z_BE4AA1D8_ECFE_11D2_8EB8_0008C77C0743_.wvu.PrintArea" hidden="1">#REF!</definedName>
    <definedName name="Z_BE4AA1D8_ECFE_11D2_8EB8_0008C77C0743_.wvu.PrintTitles" localSheetId="13" hidden="1">#REF!</definedName>
    <definedName name="Z_BE4AA1D8_ECFE_11D2_8EB8_0008C77C0743_.wvu.PrintTitles" localSheetId="2" hidden="1">#REF!</definedName>
    <definedName name="Z_BE4AA1D8_ECFE_11D2_8EB8_0008C77C0743_.wvu.PrintTitles" localSheetId="10" hidden="1">#REF!</definedName>
    <definedName name="Z_BE4AA1D8_ECFE_11D2_8EB8_0008C77C0743_.wvu.PrintTitles" localSheetId="11" hidden="1">#REF!</definedName>
    <definedName name="Z_BE4AA1D8_ECFE_11D2_8EB8_0008C77C0743_.wvu.PrintTitles" hidden="1">#REF!</definedName>
    <definedName name="Z_BE4AA1E8_ECFE_11D2_8EB8_0008C77C0743_.wvu.PrintArea" localSheetId="13" hidden="1">#REF!</definedName>
    <definedName name="Z_BE4AA1E8_ECFE_11D2_8EB8_0008C77C0743_.wvu.PrintArea" localSheetId="2" hidden="1">#REF!</definedName>
    <definedName name="Z_BE4AA1E8_ECFE_11D2_8EB8_0008C77C0743_.wvu.PrintArea" localSheetId="10" hidden="1">#REF!</definedName>
    <definedName name="Z_BE4AA1E8_ECFE_11D2_8EB8_0008C77C0743_.wvu.PrintArea" localSheetId="11" hidden="1">#REF!</definedName>
    <definedName name="Z_BE4AA1E8_ECFE_11D2_8EB8_0008C77C0743_.wvu.PrintArea" hidden="1">#REF!</definedName>
    <definedName name="Z_BE4AA1E8_ECFE_11D2_8EB8_0008C77C0743_.wvu.PrintTitles" localSheetId="12" hidden="1">#REF!,#REF!</definedName>
    <definedName name="Z_BE4AA1E8_ECFE_11D2_8EB8_0008C77C0743_.wvu.PrintTitles" hidden="1">#REF!,#REF!</definedName>
    <definedName name="Z_BFEBD6B7_EDBB_11D2_8EB9_0008C77C0743_.wvu.PrintArea" localSheetId="12" hidden="1">#REF!</definedName>
    <definedName name="Z_BFEBD6B7_EDBB_11D2_8EB9_0008C77C0743_.wvu.PrintArea" hidden="1">#REF!</definedName>
    <definedName name="Z_BFEBD6B7_EDBB_11D2_8EB9_0008C77C0743_.wvu.PrintTitles" localSheetId="12" hidden="1">#REF!</definedName>
    <definedName name="Z_BFEBD6B7_EDBB_11D2_8EB9_0008C77C0743_.wvu.PrintTitles" hidden="1">#REF!</definedName>
    <definedName name="Z_BFEBD6CA_EDBB_11D2_8EB9_0008C77C0743_.wvu.PrintArea" localSheetId="12" hidden="1">#REF!</definedName>
    <definedName name="Z_BFEBD6CA_EDBB_11D2_8EB9_0008C77C0743_.wvu.PrintArea" hidden="1">#REF!</definedName>
    <definedName name="Z_BFEBD6CA_EDBB_11D2_8EB9_0008C77C0743_.wvu.PrintTitles" localSheetId="13" hidden="1">#REF!</definedName>
    <definedName name="Z_BFEBD6CA_EDBB_11D2_8EB9_0008C77C0743_.wvu.PrintTitles" localSheetId="2" hidden="1">#REF!</definedName>
    <definedName name="Z_BFEBD6CA_EDBB_11D2_8EB9_0008C77C0743_.wvu.PrintTitles" localSheetId="10" hidden="1">#REF!</definedName>
    <definedName name="Z_BFEBD6CA_EDBB_11D2_8EB9_0008C77C0743_.wvu.PrintTitles" localSheetId="11" hidden="1">#REF!</definedName>
    <definedName name="Z_BFEBD6CA_EDBB_11D2_8EB9_0008C77C0743_.wvu.PrintTitles" hidden="1">#REF!</definedName>
    <definedName name="Z_BFEBD6DA_EDBB_11D2_8EB9_0008C77C0743_.wvu.PrintArea" localSheetId="13" hidden="1">#REF!</definedName>
    <definedName name="Z_BFEBD6DA_EDBB_11D2_8EB9_0008C77C0743_.wvu.PrintArea" localSheetId="2" hidden="1">#REF!</definedName>
    <definedName name="Z_BFEBD6DA_EDBB_11D2_8EB9_0008C77C0743_.wvu.PrintArea" localSheetId="10" hidden="1">#REF!</definedName>
    <definedName name="Z_BFEBD6DA_EDBB_11D2_8EB9_0008C77C0743_.wvu.PrintArea" localSheetId="11" hidden="1">#REF!</definedName>
    <definedName name="Z_BFEBD6DA_EDBB_11D2_8EB9_0008C77C0743_.wvu.PrintArea" hidden="1">#REF!</definedName>
    <definedName name="Z_BFEBD6DA_EDBB_11D2_8EB9_0008C77C0743_.wvu.PrintTitles" localSheetId="12" hidden="1">#REF!,#REF!</definedName>
    <definedName name="Z_BFEBD6DA_EDBB_11D2_8EB9_0008C77C0743_.wvu.PrintTitles" hidden="1">#REF!,#REF!</definedName>
    <definedName name="Z_CD050555_ECE8_11D2_8EB7_0008C77C0743_.wvu.PrintArea" localSheetId="12" hidden="1">#REF!</definedName>
    <definedName name="Z_CD050555_ECE8_11D2_8EB7_0008C77C0743_.wvu.PrintArea" hidden="1">#REF!</definedName>
    <definedName name="Z_CD050555_ECE8_11D2_8EB7_0008C77C0743_.wvu.PrintTitles" localSheetId="12" hidden="1">#REF!</definedName>
    <definedName name="Z_CD050555_ECE8_11D2_8EB7_0008C77C0743_.wvu.PrintTitles" hidden="1">#REF!</definedName>
    <definedName name="Z_CD050568_ECE8_11D2_8EB7_0008C77C0743_.wvu.PrintArea" localSheetId="12" hidden="1">#REF!</definedName>
    <definedName name="Z_CD050568_ECE8_11D2_8EB7_0008C77C0743_.wvu.PrintArea" hidden="1">#REF!</definedName>
    <definedName name="Z_CD050568_ECE8_11D2_8EB7_0008C77C0743_.wvu.PrintTitles" localSheetId="13" hidden="1">#REF!</definedName>
    <definedName name="Z_CD050568_ECE8_11D2_8EB7_0008C77C0743_.wvu.PrintTitles" localSheetId="2" hidden="1">#REF!</definedName>
    <definedName name="Z_CD050568_ECE8_11D2_8EB7_0008C77C0743_.wvu.PrintTitles" localSheetId="10" hidden="1">#REF!</definedName>
    <definedName name="Z_CD050568_ECE8_11D2_8EB7_0008C77C0743_.wvu.PrintTitles" localSheetId="11" hidden="1">#REF!</definedName>
    <definedName name="Z_CD050568_ECE8_11D2_8EB7_0008C77C0743_.wvu.PrintTitles" hidden="1">#REF!</definedName>
    <definedName name="Z_CD050578_ECE8_11D2_8EB7_0008C77C0743_.wvu.PrintArea" localSheetId="13" hidden="1">#REF!</definedName>
    <definedName name="Z_CD050578_ECE8_11D2_8EB7_0008C77C0743_.wvu.PrintArea" localSheetId="2" hidden="1">#REF!</definedName>
    <definedName name="Z_CD050578_ECE8_11D2_8EB7_0008C77C0743_.wvu.PrintArea" localSheetId="10" hidden="1">#REF!</definedName>
    <definedName name="Z_CD050578_ECE8_11D2_8EB7_0008C77C0743_.wvu.PrintArea" localSheetId="11" hidden="1">#REF!</definedName>
    <definedName name="Z_CD050578_ECE8_11D2_8EB7_0008C77C0743_.wvu.PrintArea" hidden="1">#REF!</definedName>
    <definedName name="Z_CD050578_ECE8_11D2_8EB7_0008C77C0743_.wvu.PrintTitles" localSheetId="12" hidden="1">#REF!,#REF!</definedName>
    <definedName name="Z_CD050578_ECE8_11D2_8EB7_0008C77C0743_.wvu.PrintTitles" hidden="1">#REF!,#REF!</definedName>
    <definedName name="Z_CF4A68D4_EB6D_11D2_8EB5_0008C77C0743_.wvu.PrintArea" localSheetId="12" hidden="1">#REF!</definedName>
    <definedName name="Z_CF4A68D4_EB6D_11D2_8EB5_0008C77C0743_.wvu.PrintArea" hidden="1">#REF!</definedName>
    <definedName name="Z_CF4A68D4_EB6D_11D2_8EB5_0008C77C0743_.wvu.PrintTitles" localSheetId="12" hidden="1">#REF!</definedName>
    <definedName name="Z_CF4A68D4_EB6D_11D2_8EB5_0008C77C0743_.wvu.PrintTitles" hidden="1">#REF!</definedName>
    <definedName name="Z_CF4A68E7_EB6D_11D2_8EB5_0008C77C0743_.wvu.PrintArea" localSheetId="12" hidden="1">#REF!</definedName>
    <definedName name="Z_CF4A68E7_EB6D_11D2_8EB5_0008C77C0743_.wvu.PrintArea" hidden="1">#REF!</definedName>
    <definedName name="Z_CF4A68E7_EB6D_11D2_8EB5_0008C77C0743_.wvu.PrintTitles" localSheetId="13" hidden="1">#REF!</definedName>
    <definedName name="Z_CF4A68E7_EB6D_11D2_8EB5_0008C77C0743_.wvu.PrintTitles" localSheetId="2" hidden="1">#REF!</definedName>
    <definedName name="Z_CF4A68E7_EB6D_11D2_8EB5_0008C77C0743_.wvu.PrintTitles" localSheetId="10" hidden="1">#REF!</definedName>
    <definedName name="Z_CF4A68E7_EB6D_11D2_8EB5_0008C77C0743_.wvu.PrintTitles" localSheetId="11" hidden="1">#REF!</definedName>
    <definedName name="Z_CF4A68E7_EB6D_11D2_8EB5_0008C77C0743_.wvu.PrintTitles" hidden="1">#REF!</definedName>
    <definedName name="Z_CF4A68F7_EB6D_11D2_8EB5_0008C77C0743_.wvu.PrintArea" localSheetId="13" hidden="1">#REF!</definedName>
    <definedName name="Z_CF4A68F7_EB6D_11D2_8EB5_0008C77C0743_.wvu.PrintArea" localSheetId="2" hidden="1">#REF!</definedName>
    <definedName name="Z_CF4A68F7_EB6D_11D2_8EB5_0008C77C0743_.wvu.PrintArea" localSheetId="10" hidden="1">#REF!</definedName>
    <definedName name="Z_CF4A68F7_EB6D_11D2_8EB5_0008C77C0743_.wvu.PrintArea" localSheetId="11" hidden="1">#REF!</definedName>
    <definedName name="Z_CF4A68F7_EB6D_11D2_8EB5_0008C77C0743_.wvu.PrintArea" hidden="1">#REF!</definedName>
    <definedName name="Z_CF4A68F7_EB6D_11D2_8EB5_0008C77C0743_.wvu.PrintTitles" localSheetId="12" hidden="1">#REF!,#REF!</definedName>
    <definedName name="Z_CF4A68F7_EB6D_11D2_8EB5_0008C77C0743_.wvu.PrintTitles" hidden="1">#REF!,#REF!</definedName>
    <definedName name="Z_F3D6017D_338E_11D2_8E9B_0008C77C0743_.wvu.PrintArea" localSheetId="12" hidden="1">#REF!</definedName>
    <definedName name="Z_F3D6017D_338E_11D2_8E9B_0008C77C0743_.wvu.PrintArea" hidden="1">#REF!</definedName>
    <definedName name="Z_F3D6017D_338E_11D2_8E9B_0008C77C0743_.wvu.PrintTitles" localSheetId="12" hidden="1">#REF!</definedName>
    <definedName name="Z_F3D6017D_338E_11D2_8E9B_0008C77C0743_.wvu.PrintTitles" hidden="1">#REF!</definedName>
    <definedName name="Z_F3D6018C_338E_11D2_8E9B_0008C77C0743_.wvu.PrintArea" localSheetId="12" hidden="1">#REF!</definedName>
    <definedName name="Z_F3D6018C_338E_11D2_8E9B_0008C77C0743_.wvu.PrintArea" hidden="1">#REF!</definedName>
    <definedName name="Z_F3D6018C_338E_11D2_8E9B_0008C77C0743_.wvu.PrintTitles" localSheetId="13" hidden="1">#REF!</definedName>
    <definedName name="Z_F3D6018C_338E_11D2_8E9B_0008C77C0743_.wvu.PrintTitles" localSheetId="2" hidden="1">#REF!</definedName>
    <definedName name="Z_F3D6018C_338E_11D2_8E9B_0008C77C0743_.wvu.PrintTitles" localSheetId="10" hidden="1">#REF!</definedName>
    <definedName name="Z_F3D6018C_338E_11D2_8E9B_0008C77C0743_.wvu.PrintTitles" localSheetId="11" hidden="1">#REF!</definedName>
    <definedName name="Z_F3D6018C_338E_11D2_8E9B_0008C77C0743_.wvu.PrintTitles" hidden="1">#REF!</definedName>
    <definedName name="Z_F3D60199_338E_11D2_8E9B_0008C77C0743_.wvu.PrintArea" localSheetId="13" hidden="1">#REF!</definedName>
    <definedName name="Z_F3D60199_338E_11D2_8E9B_0008C77C0743_.wvu.PrintArea" localSheetId="2" hidden="1">#REF!</definedName>
    <definedName name="Z_F3D60199_338E_11D2_8E9B_0008C77C0743_.wvu.PrintArea" localSheetId="10" hidden="1">#REF!</definedName>
    <definedName name="Z_F3D60199_338E_11D2_8E9B_0008C77C0743_.wvu.PrintArea" localSheetId="11" hidden="1">#REF!</definedName>
    <definedName name="Z_F3D60199_338E_11D2_8E9B_0008C77C0743_.wvu.PrintArea" hidden="1">#REF!</definedName>
    <definedName name="Z_F3D60199_338E_11D2_8E9B_0008C77C0743_.wvu.PrintTitles" localSheetId="12" hidden="1">#REF!,#REF!</definedName>
    <definedName name="Z_F3D60199_338E_11D2_8E9B_0008C77C0743_.wvu.PrintTitles" hidden="1">#REF!,#REF!</definedName>
    <definedName name="zozo" hidden="1">{"VUE95",#N/A,TRUE,"D";"VUE96",#N/A,TRUE,"E";"VUE97",#N/A,TRUE,"F";"VUE98",#N/A,TRUE,"G"}</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N23" i="77" l="1"/>
  <c r="E9" i="76"/>
  <c r="E129" i="76"/>
  <c r="H27" i="84" l="1"/>
  <c r="I27" i="84"/>
  <c r="K27" i="84" s="1"/>
  <c r="H26" i="84"/>
  <c r="K26" i="84" s="1"/>
  <c r="I26" i="84"/>
  <c r="C23" i="84"/>
  <c r="C18" i="84"/>
  <c r="H18" i="84" s="1"/>
  <c r="C9" i="84"/>
  <c r="C7" i="84"/>
  <c r="H21" i="84"/>
  <c r="I21" i="84"/>
  <c r="H20" i="84"/>
  <c r="I20" i="84"/>
  <c r="H21" i="94"/>
  <c r="H22" i="94"/>
  <c r="H23" i="94"/>
  <c r="H24" i="94"/>
  <c r="H25" i="94"/>
  <c r="H26" i="94"/>
  <c r="H27" i="94"/>
  <c r="H28" i="94"/>
  <c r="H29" i="94"/>
  <c r="H30" i="94"/>
  <c r="H31" i="94"/>
  <c r="H32" i="94"/>
  <c r="H33" i="94"/>
  <c r="H34" i="94"/>
  <c r="H35" i="94"/>
  <c r="H36" i="94"/>
  <c r="H37" i="94"/>
  <c r="H38" i="94"/>
  <c r="H39" i="94"/>
  <c r="H40" i="94"/>
  <c r="H41" i="94"/>
  <c r="H42" i="94"/>
  <c r="H43" i="94"/>
  <c r="H44" i="94"/>
  <c r="H45" i="94"/>
  <c r="H46" i="94"/>
  <c r="H47" i="94"/>
  <c r="H48" i="94"/>
  <c r="H49" i="94"/>
  <c r="H50" i="94"/>
  <c r="H51" i="94"/>
  <c r="H52" i="94"/>
  <c r="H53" i="94"/>
  <c r="H54" i="94"/>
  <c r="H55" i="94"/>
  <c r="H56" i="94"/>
  <c r="H57" i="94"/>
  <c r="H58" i="94"/>
  <c r="H59" i="94"/>
  <c r="H60" i="94"/>
  <c r="H61" i="94"/>
  <c r="H62" i="94"/>
  <c r="H63" i="94"/>
  <c r="H64" i="94"/>
  <c r="H65" i="94"/>
  <c r="H66" i="94"/>
  <c r="H67" i="94"/>
  <c r="H68" i="94"/>
  <c r="H69" i="94"/>
  <c r="H70" i="94"/>
  <c r="H71" i="94"/>
  <c r="H72" i="94"/>
  <c r="H73" i="94"/>
  <c r="H74" i="94"/>
  <c r="H75" i="94"/>
  <c r="H76" i="94"/>
  <c r="H77" i="94"/>
  <c r="H78" i="94"/>
  <c r="H79" i="94"/>
  <c r="H80" i="94"/>
  <c r="H81" i="94"/>
  <c r="H82" i="94"/>
  <c r="H83" i="94"/>
  <c r="H84" i="94"/>
  <c r="H85" i="94"/>
  <c r="H86" i="94"/>
  <c r="H87" i="94"/>
  <c r="H88" i="94"/>
  <c r="H89" i="94"/>
  <c r="H90" i="94"/>
  <c r="H91" i="94"/>
  <c r="H92" i="94"/>
  <c r="H93" i="94"/>
  <c r="H94" i="94"/>
  <c r="H95" i="94"/>
  <c r="H96" i="94"/>
  <c r="H97" i="94"/>
  <c r="H98" i="94"/>
  <c r="H99" i="94"/>
  <c r="H100" i="94"/>
  <c r="H101" i="94"/>
  <c r="H102" i="94"/>
  <c r="H103" i="94"/>
  <c r="H104" i="94"/>
  <c r="H105" i="94"/>
  <c r="H106" i="94"/>
  <c r="H107" i="94"/>
  <c r="H108" i="94"/>
  <c r="H109" i="94"/>
  <c r="H110" i="94"/>
  <c r="H111" i="94"/>
  <c r="H112" i="94"/>
  <c r="H113" i="94"/>
  <c r="H114" i="94"/>
  <c r="H115" i="94"/>
  <c r="H116" i="94"/>
  <c r="H117" i="94"/>
  <c r="H118" i="94"/>
  <c r="H119" i="94"/>
  <c r="H120" i="94"/>
  <c r="H121" i="94"/>
  <c r="H122" i="94"/>
  <c r="H123" i="94"/>
  <c r="H124" i="94"/>
  <c r="H125" i="94"/>
  <c r="H126" i="94"/>
  <c r="H127" i="94"/>
  <c r="H128" i="94"/>
  <c r="H129" i="94"/>
  <c r="H130" i="94"/>
  <c r="H131" i="94"/>
  <c r="H132" i="94"/>
  <c r="H133" i="94"/>
  <c r="H134" i="94"/>
  <c r="H135" i="94"/>
  <c r="H136" i="94"/>
  <c r="H137" i="94"/>
  <c r="H138" i="94"/>
  <c r="H139" i="94"/>
  <c r="H140" i="94"/>
  <c r="H141" i="94"/>
  <c r="H142" i="94"/>
  <c r="H143" i="94"/>
  <c r="H144" i="94"/>
  <c r="H145" i="94"/>
  <c r="H146" i="94"/>
  <c r="H147" i="94"/>
  <c r="H148" i="94"/>
  <c r="H149" i="94"/>
  <c r="H150" i="94"/>
  <c r="H151" i="94"/>
  <c r="H152" i="94"/>
  <c r="H153" i="94"/>
  <c r="H154" i="94"/>
  <c r="H155" i="94"/>
  <c r="H156" i="94"/>
  <c r="H157" i="94"/>
  <c r="H158" i="94"/>
  <c r="H159" i="94"/>
  <c r="H160" i="94"/>
  <c r="H161" i="94"/>
  <c r="H162" i="94"/>
  <c r="H163" i="94"/>
  <c r="H164" i="94"/>
  <c r="H165" i="94"/>
  <c r="H166" i="94"/>
  <c r="H167" i="94"/>
  <c r="H168" i="94"/>
  <c r="H169" i="94"/>
  <c r="H170" i="94"/>
  <c r="H171" i="94"/>
  <c r="H172" i="94"/>
  <c r="H173" i="94"/>
  <c r="H174" i="94"/>
  <c r="H175" i="94"/>
  <c r="H176" i="94"/>
  <c r="H177" i="94"/>
  <c r="H178" i="94"/>
  <c r="H179" i="94"/>
  <c r="H180" i="94"/>
  <c r="H181" i="94"/>
  <c r="H182" i="94"/>
  <c r="H183" i="94"/>
  <c r="H184" i="94"/>
  <c r="H185" i="94"/>
  <c r="H186" i="94"/>
  <c r="H187" i="94"/>
  <c r="H188" i="94"/>
  <c r="H189" i="94"/>
  <c r="H190" i="94"/>
  <c r="H191" i="94"/>
  <c r="H192" i="94"/>
  <c r="H193" i="94"/>
  <c r="H194" i="94"/>
  <c r="H195" i="94"/>
  <c r="H196" i="94"/>
  <c r="H197" i="94"/>
  <c r="H198" i="94"/>
  <c r="H199" i="94"/>
  <c r="H200" i="94"/>
  <c r="H201" i="94"/>
  <c r="H202" i="94"/>
  <c r="H203" i="94"/>
  <c r="H204" i="94"/>
  <c r="H205" i="94"/>
  <c r="H206" i="94"/>
  <c r="H207" i="94"/>
  <c r="H208" i="94"/>
  <c r="H209" i="94"/>
  <c r="H210" i="94"/>
  <c r="H211" i="94"/>
  <c r="H212" i="94"/>
  <c r="H213" i="94"/>
  <c r="H214" i="94"/>
  <c r="H215" i="94"/>
  <c r="H216" i="94"/>
  <c r="H217" i="94"/>
  <c r="H218" i="94"/>
  <c r="H219" i="94"/>
  <c r="H220" i="94"/>
  <c r="H221" i="94"/>
  <c r="H222" i="94"/>
  <c r="H223" i="94"/>
  <c r="H224" i="94"/>
  <c r="H225" i="94"/>
  <c r="H226" i="94"/>
  <c r="H227" i="94"/>
  <c r="H228" i="94"/>
  <c r="H229" i="94"/>
  <c r="H230" i="94"/>
  <c r="H231" i="94"/>
  <c r="H232" i="94"/>
  <c r="H233" i="94"/>
  <c r="H234" i="94"/>
  <c r="H235" i="94"/>
  <c r="H236" i="94"/>
  <c r="H237" i="94"/>
  <c r="H238" i="94"/>
  <c r="H239" i="94"/>
  <c r="H240" i="94"/>
  <c r="H241" i="94"/>
  <c r="H242" i="94"/>
  <c r="H243" i="94"/>
  <c r="H244" i="94"/>
  <c r="H245" i="94"/>
  <c r="H246" i="94"/>
  <c r="H247" i="94"/>
  <c r="H248" i="94"/>
  <c r="H249" i="94"/>
  <c r="H250" i="94"/>
  <c r="H251" i="94"/>
  <c r="H252" i="94"/>
  <c r="H253" i="94"/>
  <c r="H254" i="94"/>
  <c r="H255" i="94"/>
  <c r="H256" i="94"/>
  <c r="H257" i="94"/>
  <c r="H258" i="94"/>
  <c r="H259" i="94"/>
  <c r="H260" i="94"/>
  <c r="H261" i="94"/>
  <c r="H262" i="94"/>
  <c r="H263" i="94"/>
  <c r="H264" i="94"/>
  <c r="H265" i="94"/>
  <c r="H266" i="94"/>
  <c r="H267" i="94"/>
  <c r="H268" i="94"/>
  <c r="H269" i="94"/>
  <c r="H270" i="94"/>
  <c r="H271" i="94"/>
  <c r="H272" i="94"/>
  <c r="H273" i="94"/>
  <c r="H274" i="94"/>
  <c r="H275" i="94"/>
  <c r="H276" i="94"/>
  <c r="H277" i="94"/>
  <c r="H278" i="94"/>
  <c r="H279" i="94"/>
  <c r="H280" i="94"/>
  <c r="H281" i="94"/>
  <c r="H282" i="94"/>
  <c r="H283" i="94"/>
  <c r="H284" i="94"/>
  <c r="H285" i="94"/>
  <c r="H286" i="94"/>
  <c r="H287" i="94"/>
  <c r="H288" i="94"/>
  <c r="H289" i="94"/>
  <c r="H290" i="94"/>
  <c r="H291" i="94"/>
  <c r="H292" i="94"/>
  <c r="H293" i="94"/>
  <c r="H294" i="94"/>
  <c r="H295" i="94"/>
  <c r="H296" i="94"/>
  <c r="H297" i="94"/>
  <c r="H298" i="94"/>
  <c r="H299" i="94"/>
  <c r="H300" i="94"/>
  <c r="H301" i="94"/>
  <c r="H302" i="94"/>
  <c r="H303" i="94"/>
  <c r="H304" i="94"/>
  <c r="H305" i="94"/>
  <c r="H306" i="94"/>
  <c r="H307" i="94"/>
  <c r="H308" i="94"/>
  <c r="H309" i="94"/>
  <c r="H310" i="94"/>
  <c r="H311" i="94"/>
  <c r="H312" i="94"/>
  <c r="H313" i="94"/>
  <c r="H314" i="94"/>
  <c r="H315" i="94"/>
  <c r="H316" i="94"/>
  <c r="H317" i="94"/>
  <c r="H318" i="94"/>
  <c r="H319" i="94"/>
  <c r="H320" i="94"/>
  <c r="H321" i="94"/>
  <c r="H322" i="94"/>
  <c r="H323" i="94"/>
  <c r="H324" i="94"/>
  <c r="H325" i="94"/>
  <c r="H326" i="94"/>
  <c r="H327" i="94"/>
  <c r="H328" i="94"/>
  <c r="H329" i="94"/>
  <c r="H330" i="94"/>
  <c r="H331" i="94"/>
  <c r="H332" i="94"/>
  <c r="H333" i="94"/>
  <c r="H334" i="94"/>
  <c r="H335" i="94"/>
  <c r="H336" i="94"/>
  <c r="H337" i="94"/>
  <c r="H338" i="94"/>
  <c r="H339" i="94"/>
  <c r="H340" i="94"/>
  <c r="H341" i="94"/>
  <c r="H342" i="94"/>
  <c r="H343" i="94"/>
  <c r="H344" i="94"/>
  <c r="H345" i="94"/>
  <c r="H346" i="94"/>
  <c r="H347" i="94"/>
  <c r="H348" i="94"/>
  <c r="H349" i="94"/>
  <c r="H350" i="94"/>
  <c r="H351" i="94"/>
  <c r="H352" i="94"/>
  <c r="H353" i="94"/>
  <c r="H354" i="94"/>
  <c r="H355" i="94"/>
  <c r="H356" i="94"/>
  <c r="H357" i="94"/>
  <c r="H358" i="94"/>
  <c r="H359" i="94"/>
  <c r="H360" i="94"/>
  <c r="H361" i="94"/>
  <c r="H362" i="94"/>
  <c r="H363" i="94"/>
  <c r="H364" i="94"/>
  <c r="H365" i="94"/>
  <c r="H366" i="94"/>
  <c r="H367" i="94"/>
  <c r="H368" i="94"/>
  <c r="H369" i="94"/>
  <c r="H370" i="94"/>
  <c r="H371" i="94"/>
  <c r="H372" i="94"/>
  <c r="H373" i="94"/>
  <c r="H374" i="94"/>
  <c r="H375" i="94"/>
  <c r="H376" i="94"/>
  <c r="H377" i="94"/>
  <c r="H378" i="94"/>
  <c r="H379" i="94"/>
  <c r="H380" i="94"/>
  <c r="H381" i="94"/>
  <c r="H382" i="94"/>
  <c r="H383" i="94"/>
  <c r="H384" i="94"/>
  <c r="H385" i="94"/>
  <c r="H386" i="94"/>
  <c r="H387" i="94"/>
  <c r="H388" i="94"/>
  <c r="H389" i="94"/>
  <c r="H390" i="94"/>
  <c r="H391" i="94"/>
  <c r="H392" i="94"/>
  <c r="H393" i="94"/>
  <c r="H394" i="94"/>
  <c r="H395" i="94"/>
  <c r="H396" i="94"/>
  <c r="H397" i="94"/>
  <c r="H398" i="94"/>
  <c r="H399" i="94"/>
  <c r="H400" i="94"/>
  <c r="H401" i="94"/>
  <c r="H402" i="94"/>
  <c r="H403" i="94"/>
  <c r="H404" i="94"/>
  <c r="H405" i="94"/>
  <c r="H406" i="94"/>
  <c r="H407" i="94"/>
  <c r="H408" i="94"/>
  <c r="H409" i="94"/>
  <c r="H410" i="94"/>
  <c r="H411" i="94"/>
  <c r="H412" i="94"/>
  <c r="H413" i="94"/>
  <c r="H414" i="94"/>
  <c r="H415" i="94"/>
  <c r="H416" i="94"/>
  <c r="H417" i="94"/>
  <c r="H418" i="94"/>
  <c r="H419" i="94"/>
  <c r="H420" i="94"/>
  <c r="H421" i="94"/>
  <c r="H422" i="94"/>
  <c r="H423" i="94"/>
  <c r="H424" i="94"/>
  <c r="H425" i="94"/>
  <c r="H426" i="94"/>
  <c r="H427" i="94"/>
  <c r="H428" i="94"/>
  <c r="H429" i="94"/>
  <c r="H430" i="94"/>
  <c r="H431" i="94"/>
  <c r="H432" i="94"/>
  <c r="H433" i="94"/>
  <c r="H434" i="94"/>
  <c r="H435" i="94"/>
  <c r="H436" i="94"/>
  <c r="H437" i="94"/>
  <c r="H438" i="94"/>
  <c r="H439" i="94"/>
  <c r="H440" i="94"/>
  <c r="H441" i="94"/>
  <c r="H442" i="94"/>
  <c r="H443" i="94"/>
  <c r="H444" i="94"/>
  <c r="H445" i="94"/>
  <c r="H446" i="94"/>
  <c r="H448" i="94"/>
  <c r="H449" i="94"/>
  <c r="H450" i="94"/>
  <c r="H451" i="94"/>
  <c r="H452" i="94"/>
  <c r="H453" i="94"/>
  <c r="H454" i="94"/>
  <c r="H455" i="94"/>
  <c r="H456" i="94"/>
  <c r="H457" i="94"/>
  <c r="H458" i="94"/>
  <c r="H459" i="94"/>
  <c r="H460" i="94"/>
  <c r="H461" i="94"/>
  <c r="H462" i="94"/>
  <c r="H463" i="94"/>
  <c r="H464" i="94"/>
  <c r="H465" i="94"/>
  <c r="H466" i="94"/>
  <c r="H467" i="94"/>
  <c r="H468" i="94"/>
  <c r="H469" i="94"/>
  <c r="H470" i="94"/>
  <c r="H471" i="94"/>
  <c r="H472" i="94"/>
  <c r="H473" i="94"/>
  <c r="H474" i="94"/>
  <c r="H475" i="94"/>
  <c r="H476" i="94"/>
  <c r="H477" i="94"/>
  <c r="H478" i="94"/>
  <c r="H479" i="94"/>
  <c r="H480" i="94"/>
  <c r="H481" i="94"/>
  <c r="H482" i="94"/>
  <c r="H483" i="94"/>
  <c r="H484" i="94"/>
  <c r="H485" i="94"/>
  <c r="H486" i="94"/>
  <c r="H487" i="94"/>
  <c r="H488" i="94"/>
  <c r="H489" i="94"/>
  <c r="H490" i="94"/>
  <c r="H491" i="94"/>
  <c r="H492" i="94"/>
  <c r="H493" i="94"/>
  <c r="H494" i="94"/>
  <c r="H495" i="94"/>
  <c r="H496" i="94"/>
  <c r="H497" i="94"/>
  <c r="H498" i="94"/>
  <c r="H499" i="94"/>
  <c r="H500" i="94"/>
  <c r="H501" i="94"/>
  <c r="H502" i="94"/>
  <c r="H503" i="94"/>
  <c r="H504" i="94"/>
  <c r="H505" i="94"/>
  <c r="H506" i="94"/>
  <c r="H507" i="94"/>
  <c r="H508" i="94"/>
  <c r="H509" i="94"/>
  <c r="H510" i="94"/>
  <c r="H511" i="94"/>
  <c r="H512" i="94"/>
  <c r="H513" i="94"/>
  <c r="H514" i="94"/>
  <c r="H515" i="94"/>
  <c r="H516" i="94"/>
  <c r="H517" i="94"/>
  <c r="H518" i="94"/>
  <c r="H519" i="94"/>
  <c r="H520" i="94"/>
  <c r="H521" i="94"/>
  <c r="H522" i="94"/>
  <c r="H523" i="94"/>
  <c r="H524" i="94"/>
  <c r="H20" i="94"/>
  <c r="I20" i="94" s="1"/>
  <c r="H21" i="80"/>
  <c r="H22" i="80"/>
  <c r="H23" i="80"/>
  <c r="H24" i="80"/>
  <c r="H25" i="80"/>
  <c r="H26" i="80"/>
  <c r="H27" i="80"/>
  <c r="H28" i="80"/>
  <c r="H29" i="80"/>
  <c r="H30" i="80"/>
  <c r="H31" i="80"/>
  <c r="H32" i="80"/>
  <c r="H33" i="80"/>
  <c r="H34" i="80"/>
  <c r="H35" i="80"/>
  <c r="H36" i="80"/>
  <c r="H37" i="80"/>
  <c r="H38" i="80"/>
  <c r="H39" i="80"/>
  <c r="H40" i="80"/>
  <c r="H41" i="80"/>
  <c r="H42" i="80"/>
  <c r="H43" i="80"/>
  <c r="H44" i="80"/>
  <c r="H45" i="80"/>
  <c r="H46" i="80"/>
  <c r="H47" i="80"/>
  <c r="H48" i="80"/>
  <c r="H49" i="80"/>
  <c r="H50" i="80"/>
  <c r="H51" i="80"/>
  <c r="H52" i="80"/>
  <c r="H53" i="80"/>
  <c r="H54" i="80"/>
  <c r="H55" i="80"/>
  <c r="H56" i="80"/>
  <c r="H57" i="80"/>
  <c r="H58" i="80"/>
  <c r="H59" i="80"/>
  <c r="H60" i="80"/>
  <c r="H61" i="80"/>
  <c r="H62" i="80"/>
  <c r="H63" i="80"/>
  <c r="H64" i="80"/>
  <c r="H65" i="80"/>
  <c r="H66" i="80"/>
  <c r="H67" i="80"/>
  <c r="H68" i="80"/>
  <c r="H69" i="80"/>
  <c r="H70" i="80"/>
  <c r="H71" i="80"/>
  <c r="H72" i="80"/>
  <c r="H73" i="80"/>
  <c r="H74" i="80"/>
  <c r="H75" i="80"/>
  <c r="H76" i="80"/>
  <c r="H77" i="80"/>
  <c r="H78" i="80"/>
  <c r="H79" i="80"/>
  <c r="H80" i="80"/>
  <c r="H81" i="80"/>
  <c r="H82" i="80"/>
  <c r="H83" i="80"/>
  <c r="H84" i="80"/>
  <c r="H85" i="80"/>
  <c r="H86" i="80"/>
  <c r="H87" i="80"/>
  <c r="H88" i="80"/>
  <c r="H89" i="80"/>
  <c r="H90" i="80"/>
  <c r="H91" i="80"/>
  <c r="H92" i="80"/>
  <c r="H93" i="80"/>
  <c r="H94" i="80"/>
  <c r="H95" i="80"/>
  <c r="H96" i="80"/>
  <c r="H97" i="80"/>
  <c r="H98" i="80"/>
  <c r="H99" i="80"/>
  <c r="H100" i="80"/>
  <c r="H101" i="80"/>
  <c r="H102" i="80"/>
  <c r="H103" i="80"/>
  <c r="H104" i="80"/>
  <c r="H105" i="80"/>
  <c r="H106" i="80"/>
  <c r="H107" i="80"/>
  <c r="H108" i="80"/>
  <c r="H109" i="80"/>
  <c r="H110" i="80"/>
  <c r="H111" i="80"/>
  <c r="H112" i="80"/>
  <c r="H113" i="80"/>
  <c r="H114" i="80"/>
  <c r="H115" i="80"/>
  <c r="H116" i="80"/>
  <c r="H117" i="80"/>
  <c r="H118" i="80"/>
  <c r="H119" i="80"/>
  <c r="H120" i="80"/>
  <c r="H121" i="80"/>
  <c r="H122" i="80"/>
  <c r="H123" i="80"/>
  <c r="H124" i="80"/>
  <c r="H125" i="80"/>
  <c r="H126" i="80"/>
  <c r="H127" i="80"/>
  <c r="H128" i="80"/>
  <c r="H129" i="80"/>
  <c r="H130" i="80"/>
  <c r="H131" i="80"/>
  <c r="H132" i="80"/>
  <c r="H133" i="80"/>
  <c r="H134" i="80"/>
  <c r="H135" i="80"/>
  <c r="H136" i="80"/>
  <c r="H137" i="80"/>
  <c r="H138" i="80"/>
  <c r="H139" i="80"/>
  <c r="H140" i="80"/>
  <c r="H141" i="80"/>
  <c r="H142" i="80"/>
  <c r="H143" i="80"/>
  <c r="H144" i="80"/>
  <c r="H145" i="80"/>
  <c r="H146" i="80"/>
  <c r="H147" i="80"/>
  <c r="H148" i="80"/>
  <c r="H149" i="80"/>
  <c r="H150" i="80"/>
  <c r="H151" i="80"/>
  <c r="H152" i="80"/>
  <c r="H153" i="80"/>
  <c r="H154" i="80"/>
  <c r="H155" i="80"/>
  <c r="H156" i="80"/>
  <c r="H157" i="80"/>
  <c r="H158" i="80"/>
  <c r="H159" i="80"/>
  <c r="H160" i="80"/>
  <c r="H161" i="80"/>
  <c r="H162" i="80"/>
  <c r="H163" i="80"/>
  <c r="H164" i="80"/>
  <c r="H165" i="80"/>
  <c r="H166" i="80"/>
  <c r="H167" i="80"/>
  <c r="H168" i="80"/>
  <c r="H169" i="80"/>
  <c r="H170" i="80"/>
  <c r="H171" i="80"/>
  <c r="H172" i="80"/>
  <c r="H173" i="80"/>
  <c r="H174" i="80"/>
  <c r="H175" i="80"/>
  <c r="H176" i="80"/>
  <c r="H177" i="80"/>
  <c r="H178" i="80"/>
  <c r="H179" i="80"/>
  <c r="H180" i="80"/>
  <c r="H181" i="80"/>
  <c r="H182" i="80"/>
  <c r="H183" i="80"/>
  <c r="H184" i="80"/>
  <c r="H185" i="80"/>
  <c r="H186" i="80"/>
  <c r="H187" i="80"/>
  <c r="H188" i="80"/>
  <c r="H189" i="80"/>
  <c r="H190" i="80"/>
  <c r="H191" i="80"/>
  <c r="H192" i="80"/>
  <c r="H193" i="80"/>
  <c r="H194" i="80"/>
  <c r="H195" i="80"/>
  <c r="H196" i="80"/>
  <c r="H197" i="80"/>
  <c r="H198" i="80"/>
  <c r="H199" i="80"/>
  <c r="H200" i="80"/>
  <c r="H201" i="80"/>
  <c r="H202" i="80"/>
  <c r="H203" i="80"/>
  <c r="H204" i="80"/>
  <c r="H205" i="80"/>
  <c r="H206" i="80"/>
  <c r="H207" i="80"/>
  <c r="H208" i="80"/>
  <c r="H209" i="80"/>
  <c r="H210" i="80"/>
  <c r="H211" i="80"/>
  <c r="H212" i="80"/>
  <c r="H213" i="80"/>
  <c r="H214" i="80"/>
  <c r="H215" i="80"/>
  <c r="H216" i="80"/>
  <c r="H217" i="80"/>
  <c r="H218" i="80"/>
  <c r="H219" i="80"/>
  <c r="H220" i="80"/>
  <c r="H221" i="80"/>
  <c r="H222" i="80"/>
  <c r="H223" i="80"/>
  <c r="H224" i="80"/>
  <c r="H225" i="80"/>
  <c r="H226" i="80"/>
  <c r="H227" i="80"/>
  <c r="H228" i="80"/>
  <c r="H229" i="80"/>
  <c r="H230" i="80"/>
  <c r="H231" i="80"/>
  <c r="H232" i="80"/>
  <c r="H233" i="80"/>
  <c r="H234" i="80"/>
  <c r="H235" i="80"/>
  <c r="H236" i="80"/>
  <c r="H237" i="80"/>
  <c r="H238" i="80"/>
  <c r="H239" i="80"/>
  <c r="H240" i="80"/>
  <c r="H241" i="80"/>
  <c r="H242" i="80"/>
  <c r="H243" i="80"/>
  <c r="H244" i="80"/>
  <c r="H245" i="80"/>
  <c r="H246" i="80"/>
  <c r="H247" i="80"/>
  <c r="H248" i="80"/>
  <c r="H249" i="80"/>
  <c r="H250" i="80"/>
  <c r="H251" i="80"/>
  <c r="H252" i="80"/>
  <c r="H253" i="80"/>
  <c r="H254" i="80"/>
  <c r="H255" i="80"/>
  <c r="H256" i="80"/>
  <c r="H257" i="80"/>
  <c r="H258" i="80"/>
  <c r="H259" i="80"/>
  <c r="H260" i="80"/>
  <c r="H261" i="80"/>
  <c r="H262" i="80"/>
  <c r="H263" i="80"/>
  <c r="H264" i="80"/>
  <c r="H265" i="80"/>
  <c r="H266" i="80"/>
  <c r="H267" i="80"/>
  <c r="H268" i="80"/>
  <c r="H269" i="80"/>
  <c r="H270" i="80"/>
  <c r="H271" i="80"/>
  <c r="H272" i="80"/>
  <c r="H273" i="80"/>
  <c r="H274" i="80"/>
  <c r="H275" i="80"/>
  <c r="H276" i="80"/>
  <c r="H277" i="80"/>
  <c r="H278" i="80"/>
  <c r="H279" i="80"/>
  <c r="H280" i="80"/>
  <c r="H281" i="80"/>
  <c r="H282" i="80"/>
  <c r="H283" i="80"/>
  <c r="H284" i="80"/>
  <c r="H285" i="80"/>
  <c r="H286" i="80"/>
  <c r="H287" i="80"/>
  <c r="H288" i="80"/>
  <c r="H289" i="80"/>
  <c r="H290" i="80"/>
  <c r="H291" i="80"/>
  <c r="H292" i="80"/>
  <c r="H293" i="80"/>
  <c r="H294" i="80"/>
  <c r="H295" i="80"/>
  <c r="H296" i="80"/>
  <c r="H297" i="80"/>
  <c r="H298" i="80"/>
  <c r="H299" i="80"/>
  <c r="H300" i="80"/>
  <c r="H301" i="80"/>
  <c r="H302" i="80"/>
  <c r="H303" i="80"/>
  <c r="H304" i="80"/>
  <c r="H305" i="80"/>
  <c r="H306" i="80"/>
  <c r="H307" i="80"/>
  <c r="H308" i="80"/>
  <c r="H309" i="80"/>
  <c r="H310" i="80"/>
  <c r="H311" i="80"/>
  <c r="H312" i="80"/>
  <c r="H313" i="80"/>
  <c r="H314" i="80"/>
  <c r="H315" i="80"/>
  <c r="H316" i="80"/>
  <c r="H317" i="80"/>
  <c r="H318" i="80"/>
  <c r="H319" i="80"/>
  <c r="H320" i="80"/>
  <c r="H321" i="80"/>
  <c r="H322" i="80"/>
  <c r="H323" i="80"/>
  <c r="H324" i="80"/>
  <c r="H325" i="80"/>
  <c r="H326" i="80"/>
  <c r="H327" i="80"/>
  <c r="H328" i="80"/>
  <c r="H329" i="80"/>
  <c r="H330" i="80"/>
  <c r="H331" i="80"/>
  <c r="H332" i="80"/>
  <c r="H333" i="80"/>
  <c r="H334" i="80"/>
  <c r="H335" i="80"/>
  <c r="H336" i="80"/>
  <c r="H337" i="80"/>
  <c r="H338" i="80"/>
  <c r="H339" i="80"/>
  <c r="H340" i="80"/>
  <c r="H341" i="80"/>
  <c r="H342" i="80"/>
  <c r="H343" i="80"/>
  <c r="H344" i="80"/>
  <c r="H345" i="80"/>
  <c r="H346" i="80"/>
  <c r="H347" i="80"/>
  <c r="H348" i="80"/>
  <c r="H349" i="80"/>
  <c r="H350" i="80"/>
  <c r="H351" i="80"/>
  <c r="H352" i="80"/>
  <c r="H353" i="80"/>
  <c r="H354" i="80"/>
  <c r="H355" i="80"/>
  <c r="H356" i="80"/>
  <c r="H357" i="80"/>
  <c r="H358" i="80"/>
  <c r="H359" i="80"/>
  <c r="H360" i="80"/>
  <c r="H361" i="80"/>
  <c r="H362" i="80"/>
  <c r="H363" i="80"/>
  <c r="H364" i="80"/>
  <c r="H365" i="80"/>
  <c r="H366" i="80"/>
  <c r="H367" i="80"/>
  <c r="H368" i="80"/>
  <c r="H369" i="80"/>
  <c r="H370" i="80"/>
  <c r="H371" i="80"/>
  <c r="H372" i="80"/>
  <c r="H373" i="80"/>
  <c r="H374" i="80"/>
  <c r="H375" i="80"/>
  <c r="H376" i="80"/>
  <c r="H377" i="80"/>
  <c r="H378" i="80"/>
  <c r="H379" i="80"/>
  <c r="H380" i="80"/>
  <c r="H381" i="80"/>
  <c r="H382" i="80"/>
  <c r="H383" i="80"/>
  <c r="H384" i="80"/>
  <c r="H385" i="80"/>
  <c r="H386" i="80"/>
  <c r="H387" i="80"/>
  <c r="H388" i="80"/>
  <c r="H389" i="80"/>
  <c r="H390" i="80"/>
  <c r="H391" i="80"/>
  <c r="H392" i="80"/>
  <c r="H393" i="80"/>
  <c r="H394" i="80"/>
  <c r="H395" i="80"/>
  <c r="H396" i="80"/>
  <c r="H397" i="80"/>
  <c r="H398" i="80"/>
  <c r="H399" i="80"/>
  <c r="H400" i="80"/>
  <c r="H401" i="80"/>
  <c r="H402" i="80"/>
  <c r="H403" i="80"/>
  <c r="H404" i="80"/>
  <c r="H405" i="80"/>
  <c r="H406" i="80"/>
  <c r="H407" i="80"/>
  <c r="H408" i="80"/>
  <c r="H409" i="80"/>
  <c r="H410" i="80"/>
  <c r="H411" i="80"/>
  <c r="H412" i="80"/>
  <c r="H413" i="80"/>
  <c r="H414" i="80"/>
  <c r="H415" i="80"/>
  <c r="H416" i="80"/>
  <c r="H417" i="80"/>
  <c r="H418" i="80"/>
  <c r="H419" i="80"/>
  <c r="H420" i="80"/>
  <c r="H421" i="80"/>
  <c r="H422" i="80"/>
  <c r="H423" i="80"/>
  <c r="H424" i="80"/>
  <c r="H425" i="80"/>
  <c r="H426" i="80"/>
  <c r="H427" i="80"/>
  <c r="H428" i="80"/>
  <c r="H429" i="80"/>
  <c r="H430" i="80"/>
  <c r="H431" i="80"/>
  <c r="H432" i="80"/>
  <c r="H433" i="80"/>
  <c r="H434" i="80"/>
  <c r="H435" i="80"/>
  <c r="H436" i="80"/>
  <c r="H437" i="80"/>
  <c r="H438" i="80"/>
  <c r="H439" i="80"/>
  <c r="H440" i="80"/>
  <c r="H441" i="80"/>
  <c r="H442" i="80"/>
  <c r="H443" i="80"/>
  <c r="H444" i="80"/>
  <c r="H445" i="80"/>
  <c r="H446" i="80"/>
  <c r="H447" i="80"/>
  <c r="H448" i="80"/>
  <c r="H449" i="80"/>
  <c r="H450" i="80"/>
  <c r="H451" i="80"/>
  <c r="H452" i="80"/>
  <c r="H453" i="80"/>
  <c r="H454" i="80"/>
  <c r="H455" i="80"/>
  <c r="H456" i="80"/>
  <c r="H457" i="80"/>
  <c r="H458" i="80"/>
  <c r="H459" i="80"/>
  <c r="H460" i="80"/>
  <c r="H461" i="80"/>
  <c r="H462" i="80"/>
  <c r="H463" i="80"/>
  <c r="H464" i="80"/>
  <c r="H465" i="80"/>
  <c r="H466" i="80"/>
  <c r="H467" i="80"/>
  <c r="H468" i="80"/>
  <c r="H469" i="80"/>
  <c r="H470" i="80"/>
  <c r="H471" i="80"/>
  <c r="H472" i="80"/>
  <c r="H473" i="80"/>
  <c r="H474" i="80"/>
  <c r="H475" i="80"/>
  <c r="H476" i="80"/>
  <c r="H477" i="80"/>
  <c r="H478" i="80"/>
  <c r="H479" i="80"/>
  <c r="H480" i="80"/>
  <c r="H481" i="80"/>
  <c r="H482" i="80"/>
  <c r="H483" i="80"/>
  <c r="H484" i="80"/>
  <c r="H485" i="80"/>
  <c r="H486" i="80"/>
  <c r="H487" i="80"/>
  <c r="H488" i="80"/>
  <c r="H489" i="80"/>
  <c r="H490" i="80"/>
  <c r="H491" i="80"/>
  <c r="H492" i="80"/>
  <c r="H493" i="80"/>
  <c r="H494" i="80"/>
  <c r="H495" i="80"/>
  <c r="H496" i="80"/>
  <c r="H497" i="80"/>
  <c r="H498" i="80"/>
  <c r="H499" i="80"/>
  <c r="H500" i="80"/>
  <c r="H501" i="80"/>
  <c r="H502" i="80"/>
  <c r="H503" i="80"/>
  <c r="H504" i="80"/>
  <c r="H505" i="80"/>
  <c r="H506" i="80"/>
  <c r="H507" i="80"/>
  <c r="H508" i="80"/>
  <c r="H509" i="80"/>
  <c r="H510" i="80"/>
  <c r="H511" i="80"/>
  <c r="H512" i="80"/>
  <c r="H513" i="80"/>
  <c r="H514" i="80"/>
  <c r="H515" i="80"/>
  <c r="H516" i="80"/>
  <c r="H517" i="80"/>
  <c r="H518" i="80"/>
  <c r="H519" i="80"/>
  <c r="H520" i="80"/>
  <c r="H521" i="80"/>
  <c r="H522" i="80"/>
  <c r="H523" i="80"/>
  <c r="H524" i="80"/>
  <c r="H525" i="80"/>
  <c r="H20" i="80"/>
  <c r="J27" i="84" l="1"/>
  <c r="G27" i="84" s="1"/>
  <c r="J26" i="84"/>
  <c r="G26" i="84" s="1"/>
  <c r="K20" i="84"/>
  <c r="J21" i="84"/>
  <c r="G21" i="84" s="1"/>
  <c r="K21" i="84"/>
  <c r="J20" i="84"/>
  <c r="G20" i="84" s="1"/>
  <c r="K20" i="94"/>
  <c r="D85" i="90" l="1"/>
  <c r="E86" i="90" l="1"/>
  <c r="F86" i="90"/>
  <c r="K19" i="61"/>
  <c r="C4" i="86" l="1"/>
  <c r="K51" i="76" l="1"/>
  <c r="E127" i="76" l="1"/>
  <c r="E126" i="76"/>
  <c r="F40" i="77" l="1"/>
  <c r="F41" i="77"/>
  <c r="F42" i="77"/>
  <c r="F43" i="77"/>
  <c r="F44" i="77"/>
  <c r="F45" i="77"/>
  <c r="F46" i="77"/>
  <c r="F47" i="77"/>
  <c r="F48" i="77"/>
  <c r="F49" i="77"/>
  <c r="F50" i="77"/>
  <c r="F51" i="77"/>
  <c r="F52" i="77"/>
  <c r="N40" i="77"/>
  <c r="N41" i="77"/>
  <c r="N42" i="77"/>
  <c r="N43" i="77"/>
  <c r="N44" i="77"/>
  <c r="N45" i="77"/>
  <c r="N46" i="77"/>
  <c r="N47" i="77"/>
  <c r="N48" i="77"/>
  <c r="N49" i="77"/>
  <c r="N50" i="77"/>
  <c r="N51" i="77"/>
  <c r="N52" i="77"/>
  <c r="N39" i="77"/>
  <c r="F39" i="77"/>
  <c r="C8" i="86" l="1"/>
  <c r="L10" i="61"/>
  <c r="M10" i="61" s="1"/>
  <c r="K8" i="61"/>
  <c r="K10" i="61"/>
  <c r="K11" i="61"/>
  <c r="K13" i="61"/>
  <c r="K14" i="61"/>
  <c r="K17" i="61"/>
  <c r="K18" i="61"/>
  <c r="K20" i="61"/>
  <c r="K7" i="61"/>
  <c r="L20" i="61" l="1"/>
  <c r="J7" i="61"/>
  <c r="J8" i="61"/>
  <c r="J9" i="61"/>
  <c r="J10" i="61"/>
  <c r="J11" i="61"/>
  <c r="J12" i="61"/>
  <c r="J13" i="61"/>
  <c r="J14" i="61"/>
  <c r="J15" i="61"/>
  <c r="J16" i="61"/>
  <c r="J17" i="61"/>
  <c r="J18" i="61"/>
  <c r="G7" i="61"/>
  <c r="G8" i="61"/>
  <c r="G9" i="61"/>
  <c r="K9" i="61" s="1"/>
  <c r="G10" i="61"/>
  <c r="G11" i="61"/>
  <c r="G12" i="61"/>
  <c r="G13" i="61"/>
  <c r="G14" i="61"/>
  <c r="G15" i="61"/>
  <c r="G16" i="61"/>
  <c r="G17" i="61"/>
  <c r="G18" i="61"/>
  <c r="G19" i="61"/>
  <c r="G20" i="61"/>
  <c r="J19" i="61"/>
  <c r="J20" i="61"/>
  <c r="O15" i="91"/>
  <c r="P15" i="91"/>
  <c r="Y6" i="91"/>
  <c r="Y7" i="91"/>
  <c r="Y8" i="91"/>
  <c r="Y9" i="91"/>
  <c r="Y10" i="91"/>
  <c r="Y11" i="91"/>
  <c r="Y12" i="91"/>
  <c r="Y13" i="91"/>
  <c r="Y14" i="91"/>
  <c r="Y15" i="91"/>
  <c r="Y16" i="91"/>
  <c r="Y17" i="91"/>
  <c r="Y18" i="91"/>
  <c r="L6" i="91"/>
  <c r="L7" i="91"/>
  <c r="L8" i="91"/>
  <c r="L9" i="91"/>
  <c r="L10" i="91"/>
  <c r="L11" i="91"/>
  <c r="L12" i="91"/>
  <c r="L13" i="91"/>
  <c r="L14" i="91"/>
  <c r="L15" i="91"/>
  <c r="L16" i="91"/>
  <c r="L17" i="91"/>
  <c r="L18" i="91"/>
  <c r="C6" i="91"/>
  <c r="C7" i="91"/>
  <c r="C8" i="91"/>
  <c r="C9" i="91"/>
  <c r="C10" i="91"/>
  <c r="C11" i="91"/>
  <c r="C12" i="91"/>
  <c r="C13" i="91"/>
  <c r="C14" i="91"/>
  <c r="C15" i="91"/>
  <c r="C16" i="91"/>
  <c r="C17" i="91"/>
  <c r="C18" i="91"/>
  <c r="C5" i="91"/>
  <c r="B6" i="91"/>
  <c r="B7" i="91"/>
  <c r="B8" i="91"/>
  <c r="B9" i="91"/>
  <c r="B10" i="91"/>
  <c r="B11" i="91"/>
  <c r="B12" i="91"/>
  <c r="B13" i="91"/>
  <c r="B14" i="91"/>
  <c r="B15" i="91"/>
  <c r="B16" i="91"/>
  <c r="B17" i="91"/>
  <c r="B18" i="91"/>
  <c r="B5" i="91"/>
  <c r="I525" i="94"/>
  <c r="K525" i="94" s="1"/>
  <c r="I524" i="94"/>
  <c r="K524" i="94" s="1"/>
  <c r="I523" i="94"/>
  <c r="K523" i="94" s="1"/>
  <c r="I522" i="94"/>
  <c r="K522" i="94" s="1"/>
  <c r="I521" i="94"/>
  <c r="K521" i="94" s="1"/>
  <c r="I520" i="94"/>
  <c r="J520" i="94" s="1"/>
  <c r="I519" i="94"/>
  <c r="K519" i="94" s="1"/>
  <c r="I518" i="94"/>
  <c r="J518" i="94" s="1"/>
  <c r="I517" i="94"/>
  <c r="K517" i="94" s="1"/>
  <c r="I516" i="94"/>
  <c r="K516" i="94" s="1"/>
  <c r="I515" i="94"/>
  <c r="K515" i="94" s="1"/>
  <c r="I514" i="94"/>
  <c r="J514" i="94" s="1"/>
  <c r="I513" i="94"/>
  <c r="K513" i="94" s="1"/>
  <c r="I512" i="94"/>
  <c r="I511" i="94"/>
  <c r="K511" i="94" s="1"/>
  <c r="I510" i="94"/>
  <c r="J510" i="94" s="1"/>
  <c r="I509" i="94"/>
  <c r="K509" i="94" s="1"/>
  <c r="I508" i="94"/>
  <c r="K508" i="94" s="1"/>
  <c r="I507" i="94"/>
  <c r="K507" i="94" s="1"/>
  <c r="I506" i="94"/>
  <c r="K506" i="94" s="1"/>
  <c r="I505" i="94"/>
  <c r="K505" i="94" s="1"/>
  <c r="I504" i="94"/>
  <c r="I503" i="94"/>
  <c r="K503" i="94" s="1"/>
  <c r="I502" i="94"/>
  <c r="J502" i="94" s="1"/>
  <c r="I501" i="94"/>
  <c r="K501" i="94" s="1"/>
  <c r="I500" i="94"/>
  <c r="K500" i="94" s="1"/>
  <c r="I499" i="94"/>
  <c r="K499" i="94" s="1"/>
  <c r="I498" i="94"/>
  <c r="I497" i="94"/>
  <c r="K497" i="94" s="1"/>
  <c r="I496" i="94"/>
  <c r="I495" i="94"/>
  <c r="J495" i="94" s="1"/>
  <c r="I494" i="94"/>
  <c r="I493" i="94"/>
  <c r="K493" i="94" s="1"/>
  <c r="I492" i="94"/>
  <c r="K492" i="94" s="1"/>
  <c r="I491" i="94"/>
  <c r="J491" i="94" s="1"/>
  <c r="I490" i="94"/>
  <c r="K490" i="94" s="1"/>
  <c r="I489" i="94"/>
  <c r="K489" i="94" s="1"/>
  <c r="I488" i="94"/>
  <c r="I487" i="94"/>
  <c r="K487" i="94" s="1"/>
  <c r="I486" i="94"/>
  <c r="J486" i="94" s="1"/>
  <c r="I485" i="94"/>
  <c r="K485" i="94" s="1"/>
  <c r="I484" i="94"/>
  <c r="K484" i="94" s="1"/>
  <c r="I483" i="94"/>
  <c r="K483" i="94" s="1"/>
  <c r="I482" i="94"/>
  <c r="J482" i="94" s="1"/>
  <c r="I481" i="94"/>
  <c r="K481" i="94" s="1"/>
  <c r="I480" i="94"/>
  <c r="I479" i="94"/>
  <c r="I478" i="94"/>
  <c r="J478" i="94" s="1"/>
  <c r="I477" i="94"/>
  <c r="K477" i="94" s="1"/>
  <c r="I476" i="94"/>
  <c r="K476" i="94" s="1"/>
  <c r="I475" i="94"/>
  <c r="I474" i="94"/>
  <c r="K474" i="94" s="1"/>
  <c r="I473" i="94"/>
  <c r="K473" i="94" s="1"/>
  <c r="I472" i="94"/>
  <c r="I471" i="94"/>
  <c r="K471" i="94" s="1"/>
  <c r="I470" i="94"/>
  <c r="J470" i="94" s="1"/>
  <c r="I469" i="94"/>
  <c r="K469" i="94" s="1"/>
  <c r="I468" i="94"/>
  <c r="K468" i="94" s="1"/>
  <c r="I467" i="94"/>
  <c r="K467" i="94" s="1"/>
  <c r="I466" i="94"/>
  <c r="K466" i="94" s="1"/>
  <c r="I465" i="94"/>
  <c r="K465" i="94" s="1"/>
  <c r="I464" i="94"/>
  <c r="I463" i="94"/>
  <c r="J463" i="94" s="1"/>
  <c r="I462" i="94"/>
  <c r="J462" i="94" s="1"/>
  <c r="I461" i="94"/>
  <c r="K461" i="94" s="1"/>
  <c r="I460" i="94"/>
  <c r="K460" i="94" s="1"/>
  <c r="I459" i="94"/>
  <c r="J459" i="94" s="1"/>
  <c r="I458" i="94"/>
  <c r="K458" i="94" s="1"/>
  <c r="I457" i="94"/>
  <c r="K457" i="94" s="1"/>
  <c r="I456" i="94"/>
  <c r="I455" i="94"/>
  <c r="K455" i="94" s="1"/>
  <c r="I454" i="94"/>
  <c r="J454" i="94" s="1"/>
  <c r="I453" i="94"/>
  <c r="K453" i="94" s="1"/>
  <c r="I452" i="94"/>
  <c r="K452" i="94" s="1"/>
  <c r="I451" i="94"/>
  <c r="K451" i="94" s="1"/>
  <c r="I450" i="94"/>
  <c r="J450" i="94" s="1"/>
  <c r="I449" i="94"/>
  <c r="I448" i="94"/>
  <c r="I447" i="94"/>
  <c r="K447" i="94" s="1"/>
  <c r="I446" i="94"/>
  <c r="J446" i="94" s="1"/>
  <c r="I445" i="94"/>
  <c r="I444" i="94"/>
  <c r="K444" i="94" s="1"/>
  <c r="I443" i="94"/>
  <c r="K443" i="94" s="1"/>
  <c r="I442" i="94"/>
  <c r="K442" i="94" s="1"/>
  <c r="I441" i="94"/>
  <c r="K441" i="94" s="1"/>
  <c r="I440" i="94"/>
  <c r="I439" i="94"/>
  <c r="K439" i="94" s="1"/>
  <c r="I438" i="94"/>
  <c r="J438" i="94" s="1"/>
  <c r="I437" i="94"/>
  <c r="K437" i="94" s="1"/>
  <c r="I436" i="94"/>
  <c r="K436" i="94" s="1"/>
  <c r="I435" i="94"/>
  <c r="K435" i="94" s="1"/>
  <c r="I434" i="94"/>
  <c r="I433" i="94"/>
  <c r="K433" i="94" s="1"/>
  <c r="I432" i="94"/>
  <c r="I431" i="94"/>
  <c r="J431" i="94" s="1"/>
  <c r="I430" i="94"/>
  <c r="I429" i="94"/>
  <c r="K429" i="94" s="1"/>
  <c r="I428" i="94"/>
  <c r="K428" i="94" s="1"/>
  <c r="I427" i="94"/>
  <c r="J427" i="94" s="1"/>
  <c r="I426" i="94"/>
  <c r="K426" i="94" s="1"/>
  <c r="I425" i="94"/>
  <c r="K425" i="94" s="1"/>
  <c r="I424" i="94"/>
  <c r="I423" i="94"/>
  <c r="K423" i="94" s="1"/>
  <c r="I422" i="94"/>
  <c r="J422" i="94" s="1"/>
  <c r="I421" i="94"/>
  <c r="K421" i="94" s="1"/>
  <c r="I420" i="94"/>
  <c r="K420" i="94" s="1"/>
  <c r="I419" i="94"/>
  <c r="K419" i="94" s="1"/>
  <c r="I418" i="94"/>
  <c r="J418" i="94" s="1"/>
  <c r="I417" i="94"/>
  <c r="K417" i="94" s="1"/>
  <c r="I416" i="94"/>
  <c r="I415" i="94"/>
  <c r="I414" i="94"/>
  <c r="J414" i="94" s="1"/>
  <c r="I413" i="94"/>
  <c r="K413" i="94" s="1"/>
  <c r="I412" i="94"/>
  <c r="K412" i="94" s="1"/>
  <c r="I411" i="94"/>
  <c r="I410" i="94"/>
  <c r="K410" i="94" s="1"/>
  <c r="I409" i="94"/>
  <c r="K409" i="94" s="1"/>
  <c r="I408" i="94"/>
  <c r="I407" i="94"/>
  <c r="K407" i="94" s="1"/>
  <c r="I406" i="94"/>
  <c r="J406" i="94" s="1"/>
  <c r="I405" i="94"/>
  <c r="K405" i="94" s="1"/>
  <c r="I404" i="94"/>
  <c r="K404" i="94" s="1"/>
  <c r="I403" i="94"/>
  <c r="K403" i="94" s="1"/>
  <c r="I402" i="94"/>
  <c r="K402" i="94" s="1"/>
  <c r="I401" i="94"/>
  <c r="K401" i="94" s="1"/>
  <c r="I400" i="94"/>
  <c r="I399" i="94"/>
  <c r="J399" i="94" s="1"/>
  <c r="I398" i="94"/>
  <c r="J398" i="94" s="1"/>
  <c r="I397" i="94"/>
  <c r="K397" i="94" s="1"/>
  <c r="I396" i="94"/>
  <c r="K396" i="94" s="1"/>
  <c r="I395" i="94"/>
  <c r="J395" i="94" s="1"/>
  <c r="I394" i="94"/>
  <c r="K394" i="94" s="1"/>
  <c r="I393" i="94"/>
  <c r="K393" i="94" s="1"/>
  <c r="I392" i="94"/>
  <c r="I391" i="94"/>
  <c r="K391" i="94" s="1"/>
  <c r="I390" i="94"/>
  <c r="J390" i="94" s="1"/>
  <c r="I389" i="94"/>
  <c r="K389" i="94" s="1"/>
  <c r="I388" i="94"/>
  <c r="K388" i="94" s="1"/>
  <c r="I387" i="94"/>
  <c r="K387" i="94" s="1"/>
  <c r="I386" i="94"/>
  <c r="J386" i="94" s="1"/>
  <c r="I385" i="94"/>
  <c r="I384" i="94"/>
  <c r="I383" i="94"/>
  <c r="K383" i="94" s="1"/>
  <c r="I382" i="94"/>
  <c r="J382" i="94" s="1"/>
  <c r="I381" i="94"/>
  <c r="I380" i="94"/>
  <c r="K380" i="94" s="1"/>
  <c r="I379" i="94"/>
  <c r="K379" i="94" s="1"/>
  <c r="I378" i="94"/>
  <c r="K378" i="94" s="1"/>
  <c r="I377" i="94"/>
  <c r="K377" i="94" s="1"/>
  <c r="I376" i="94"/>
  <c r="I375" i="94"/>
  <c r="J375" i="94" s="1"/>
  <c r="I374" i="94"/>
  <c r="J374" i="94" s="1"/>
  <c r="I373" i="94"/>
  <c r="K373" i="94" s="1"/>
  <c r="I372" i="94"/>
  <c r="K372" i="94" s="1"/>
  <c r="I371" i="94"/>
  <c r="K371" i="94" s="1"/>
  <c r="I370" i="94"/>
  <c r="I369" i="94"/>
  <c r="K369" i="94" s="1"/>
  <c r="I368" i="94"/>
  <c r="I367" i="94"/>
  <c r="J367" i="94" s="1"/>
  <c r="I366" i="94"/>
  <c r="I365" i="94"/>
  <c r="K365" i="94" s="1"/>
  <c r="I364" i="94"/>
  <c r="K364" i="94" s="1"/>
  <c r="I363" i="94"/>
  <c r="J363" i="94" s="1"/>
  <c r="I362" i="94"/>
  <c r="K362" i="94" s="1"/>
  <c r="I361" i="94"/>
  <c r="K361" i="94" s="1"/>
  <c r="I360" i="94"/>
  <c r="I359" i="94"/>
  <c r="K359" i="94" s="1"/>
  <c r="I358" i="94"/>
  <c r="J358" i="94" s="1"/>
  <c r="I357" i="94"/>
  <c r="K357" i="94" s="1"/>
  <c r="I356" i="94"/>
  <c r="K356" i="94" s="1"/>
  <c r="I355" i="94"/>
  <c r="K355" i="94" s="1"/>
  <c r="I354" i="94"/>
  <c r="J354" i="94" s="1"/>
  <c r="I353" i="94"/>
  <c r="I352" i="94"/>
  <c r="I351" i="94"/>
  <c r="I350" i="94"/>
  <c r="J350" i="94" s="1"/>
  <c r="I349" i="94"/>
  <c r="I348" i="94"/>
  <c r="K348" i="94" s="1"/>
  <c r="I347" i="94"/>
  <c r="I346" i="94"/>
  <c r="K346" i="94" s="1"/>
  <c r="I345" i="94"/>
  <c r="K345" i="94" s="1"/>
  <c r="I344" i="94"/>
  <c r="I343" i="94"/>
  <c r="K343" i="94" s="1"/>
  <c r="I342" i="94"/>
  <c r="J342" i="94" s="1"/>
  <c r="I341" i="94"/>
  <c r="K341" i="94" s="1"/>
  <c r="I340" i="94"/>
  <c r="K340" i="94" s="1"/>
  <c r="I339" i="94"/>
  <c r="K339" i="94" s="1"/>
  <c r="I338" i="94"/>
  <c r="K338" i="94" s="1"/>
  <c r="I337" i="94"/>
  <c r="K337" i="94" s="1"/>
  <c r="I336" i="94"/>
  <c r="I335" i="94"/>
  <c r="J335" i="94" s="1"/>
  <c r="I334" i="94"/>
  <c r="J334" i="94" s="1"/>
  <c r="I333" i="94"/>
  <c r="K333" i="94" s="1"/>
  <c r="I332" i="94"/>
  <c r="K332" i="94" s="1"/>
  <c r="I331" i="94"/>
  <c r="J331" i="94" s="1"/>
  <c r="I330" i="94"/>
  <c r="K330" i="94" s="1"/>
  <c r="I329" i="94"/>
  <c r="K329" i="94" s="1"/>
  <c r="I328" i="94"/>
  <c r="I327" i="94"/>
  <c r="K327" i="94" s="1"/>
  <c r="I326" i="94"/>
  <c r="J326" i="94" s="1"/>
  <c r="I325" i="94"/>
  <c r="K325" i="94" s="1"/>
  <c r="I324" i="94"/>
  <c r="K324" i="94" s="1"/>
  <c r="I323" i="94"/>
  <c r="K323" i="94" s="1"/>
  <c r="I322" i="94"/>
  <c r="J322" i="94" s="1"/>
  <c r="I321" i="94"/>
  <c r="I320" i="94"/>
  <c r="I319" i="94"/>
  <c r="K319" i="94" s="1"/>
  <c r="I318" i="94"/>
  <c r="I317" i="94"/>
  <c r="I316" i="94"/>
  <c r="K316" i="94" s="1"/>
  <c r="I315" i="94"/>
  <c r="K315" i="94" s="1"/>
  <c r="I314" i="94"/>
  <c r="K314" i="94" s="1"/>
  <c r="I313" i="94"/>
  <c r="K313" i="94" s="1"/>
  <c r="I312" i="94"/>
  <c r="I311" i="94"/>
  <c r="K311" i="94" s="1"/>
  <c r="I310" i="94"/>
  <c r="J310" i="94" s="1"/>
  <c r="I309" i="94"/>
  <c r="K309" i="94" s="1"/>
  <c r="I308" i="94"/>
  <c r="K308" i="94" s="1"/>
  <c r="I307" i="94"/>
  <c r="K307" i="94" s="1"/>
  <c r="I306" i="94"/>
  <c r="J306" i="94" s="1"/>
  <c r="I305" i="94"/>
  <c r="I304" i="94"/>
  <c r="I303" i="94"/>
  <c r="J303" i="94" s="1"/>
  <c r="I302" i="94"/>
  <c r="I301" i="94"/>
  <c r="I300" i="94"/>
  <c r="K300" i="94" s="1"/>
  <c r="I299" i="94"/>
  <c r="J299" i="94" s="1"/>
  <c r="I298" i="94"/>
  <c r="I297" i="94"/>
  <c r="I296" i="94"/>
  <c r="I295" i="94"/>
  <c r="J295" i="94" s="1"/>
  <c r="I294" i="94"/>
  <c r="I293" i="94"/>
  <c r="I292" i="94"/>
  <c r="K292" i="94" s="1"/>
  <c r="I291" i="94"/>
  <c r="J291" i="94" s="1"/>
  <c r="I290" i="94"/>
  <c r="I289" i="94"/>
  <c r="I288" i="94"/>
  <c r="I287" i="94"/>
  <c r="J287" i="94" s="1"/>
  <c r="I286" i="94"/>
  <c r="I285" i="94"/>
  <c r="I284" i="94"/>
  <c r="K284" i="94" s="1"/>
  <c r="I283" i="94"/>
  <c r="J283" i="94" s="1"/>
  <c r="I282" i="94"/>
  <c r="I281" i="94"/>
  <c r="I280" i="94"/>
  <c r="I279" i="94"/>
  <c r="J279" i="94" s="1"/>
  <c r="I278" i="94"/>
  <c r="I277" i="94"/>
  <c r="I276" i="94"/>
  <c r="K276" i="94" s="1"/>
  <c r="I275" i="94"/>
  <c r="J275" i="94" s="1"/>
  <c r="I274" i="94"/>
  <c r="I273" i="94"/>
  <c r="I272" i="94"/>
  <c r="I271" i="94"/>
  <c r="J271" i="94" s="1"/>
  <c r="I270" i="94"/>
  <c r="I269" i="94"/>
  <c r="I268" i="94"/>
  <c r="K268" i="94" s="1"/>
  <c r="I267" i="94"/>
  <c r="J267" i="94" s="1"/>
  <c r="I266" i="94"/>
  <c r="I265" i="94"/>
  <c r="I264" i="94"/>
  <c r="I263" i="94"/>
  <c r="J263" i="94" s="1"/>
  <c r="I262" i="94"/>
  <c r="I261" i="94"/>
  <c r="I260" i="94"/>
  <c r="I259" i="94"/>
  <c r="J259" i="94" s="1"/>
  <c r="I258" i="94"/>
  <c r="I257" i="94"/>
  <c r="I256" i="94"/>
  <c r="I255" i="94"/>
  <c r="J255" i="94" s="1"/>
  <c r="I254" i="94"/>
  <c r="I253" i="94"/>
  <c r="I252" i="94"/>
  <c r="I251" i="94"/>
  <c r="J251" i="94" s="1"/>
  <c r="I250" i="94"/>
  <c r="I249" i="94"/>
  <c r="I248" i="94"/>
  <c r="I247" i="94"/>
  <c r="J247" i="94" s="1"/>
  <c r="I246" i="94"/>
  <c r="I245" i="94"/>
  <c r="I244" i="94"/>
  <c r="I243" i="94"/>
  <c r="J243" i="94" s="1"/>
  <c r="I242" i="94"/>
  <c r="I241" i="94"/>
  <c r="I240" i="94"/>
  <c r="J240" i="94" s="1"/>
  <c r="I239" i="94"/>
  <c r="K239" i="94" s="1"/>
  <c r="I238" i="94"/>
  <c r="J238" i="94" s="1"/>
  <c r="I237" i="94"/>
  <c r="I236" i="94"/>
  <c r="J236" i="94" s="1"/>
  <c r="I235" i="94"/>
  <c r="K235" i="94" s="1"/>
  <c r="I234" i="94"/>
  <c r="J234" i="94" s="1"/>
  <c r="I233" i="94"/>
  <c r="K233" i="94" s="1"/>
  <c r="I232" i="94"/>
  <c r="J232" i="94" s="1"/>
  <c r="I231" i="94"/>
  <c r="K231" i="94" s="1"/>
  <c r="I230" i="94"/>
  <c r="J230" i="94" s="1"/>
  <c r="I229" i="94"/>
  <c r="K229" i="94" s="1"/>
  <c r="I228" i="94"/>
  <c r="J228" i="94" s="1"/>
  <c r="I227" i="94"/>
  <c r="K227" i="94" s="1"/>
  <c r="I226" i="94"/>
  <c r="K226" i="94" s="1"/>
  <c r="I225" i="94"/>
  <c r="I224" i="94"/>
  <c r="J224" i="94" s="1"/>
  <c r="I223" i="94"/>
  <c r="K223" i="94" s="1"/>
  <c r="I222" i="94"/>
  <c r="J222" i="94" s="1"/>
  <c r="I221" i="94"/>
  <c r="K221" i="94" s="1"/>
  <c r="I220" i="94"/>
  <c r="J220" i="94" s="1"/>
  <c r="I219" i="94"/>
  <c r="K219" i="94" s="1"/>
  <c r="I218" i="94"/>
  <c r="J218" i="94" s="1"/>
  <c r="I217" i="94"/>
  <c r="K217" i="94" s="1"/>
  <c r="I216" i="94"/>
  <c r="J216" i="94" s="1"/>
  <c r="I215" i="94"/>
  <c r="J215" i="94" s="1"/>
  <c r="I214" i="94"/>
  <c r="J214" i="94" s="1"/>
  <c r="I213" i="94"/>
  <c r="K213" i="94" s="1"/>
  <c r="I212" i="94"/>
  <c r="J212" i="94" s="1"/>
  <c r="I211" i="94"/>
  <c r="J211" i="94" s="1"/>
  <c r="I210" i="94"/>
  <c r="K210" i="94" s="1"/>
  <c r="I209" i="94"/>
  <c r="K209" i="94" s="1"/>
  <c r="I208" i="94"/>
  <c r="J208" i="94" s="1"/>
  <c r="I207" i="94"/>
  <c r="K207" i="94" s="1"/>
  <c r="I206" i="94"/>
  <c r="J206" i="94" s="1"/>
  <c r="I205" i="94"/>
  <c r="K205" i="94" s="1"/>
  <c r="I204" i="94"/>
  <c r="J204" i="94" s="1"/>
  <c r="I203" i="94"/>
  <c r="K203" i="94" s="1"/>
  <c r="I202" i="94"/>
  <c r="K202" i="94" s="1"/>
  <c r="I201" i="94"/>
  <c r="K201" i="94" s="1"/>
  <c r="I200" i="94"/>
  <c r="J200" i="94" s="1"/>
  <c r="I199" i="94"/>
  <c r="J199" i="94" s="1"/>
  <c r="I198" i="94"/>
  <c r="J198" i="94" s="1"/>
  <c r="I197" i="94"/>
  <c r="K197" i="94" s="1"/>
  <c r="I196" i="94"/>
  <c r="J196" i="94" s="1"/>
  <c r="I195" i="94"/>
  <c r="J195" i="94" s="1"/>
  <c r="I194" i="94"/>
  <c r="J194" i="94" s="1"/>
  <c r="I193" i="94"/>
  <c r="K193" i="94" s="1"/>
  <c r="I192" i="94"/>
  <c r="J192" i="94" s="1"/>
  <c r="I191" i="94"/>
  <c r="J191" i="94" s="1"/>
  <c r="I190" i="94"/>
  <c r="J190" i="94" s="1"/>
  <c r="I189" i="94"/>
  <c r="K189" i="94" s="1"/>
  <c r="I188" i="94"/>
  <c r="K188" i="94" s="1"/>
  <c r="I187" i="94"/>
  <c r="J187" i="94" s="1"/>
  <c r="I186" i="94"/>
  <c r="K186" i="94" s="1"/>
  <c r="I185" i="94"/>
  <c r="J185" i="94" s="1"/>
  <c r="I184" i="94"/>
  <c r="K184" i="94" s="1"/>
  <c r="I183" i="94"/>
  <c r="J183" i="94" s="1"/>
  <c r="I182" i="94"/>
  <c r="K182" i="94" s="1"/>
  <c r="I181" i="94"/>
  <c r="K181" i="94" s="1"/>
  <c r="I180" i="94"/>
  <c r="K180" i="94" s="1"/>
  <c r="I179" i="94"/>
  <c r="J179" i="94" s="1"/>
  <c r="I178" i="94"/>
  <c r="K178" i="94" s="1"/>
  <c r="I177" i="94"/>
  <c r="J177" i="94" s="1"/>
  <c r="I176" i="94"/>
  <c r="K176" i="94" s="1"/>
  <c r="I175" i="94"/>
  <c r="J175" i="94" s="1"/>
  <c r="I174" i="94"/>
  <c r="K174" i="94" s="1"/>
  <c r="I173" i="94"/>
  <c r="K173" i="94" s="1"/>
  <c r="I172" i="94"/>
  <c r="K172" i="94" s="1"/>
  <c r="I171" i="94"/>
  <c r="J171" i="94" s="1"/>
  <c r="I170" i="94"/>
  <c r="K170" i="94" s="1"/>
  <c r="I169" i="94"/>
  <c r="J169" i="94" s="1"/>
  <c r="I168" i="94"/>
  <c r="K168" i="94" s="1"/>
  <c r="I167" i="94"/>
  <c r="J167" i="94" s="1"/>
  <c r="I166" i="94"/>
  <c r="K166" i="94" s="1"/>
  <c r="I165" i="94"/>
  <c r="K165" i="94" s="1"/>
  <c r="I164" i="94"/>
  <c r="K164" i="94" s="1"/>
  <c r="I163" i="94"/>
  <c r="J163" i="94" s="1"/>
  <c r="I162" i="94"/>
  <c r="K162" i="94" s="1"/>
  <c r="I161" i="94"/>
  <c r="J161" i="94" s="1"/>
  <c r="I160" i="94"/>
  <c r="K160" i="94" s="1"/>
  <c r="I159" i="94"/>
  <c r="J159" i="94" s="1"/>
  <c r="I158" i="94"/>
  <c r="K158" i="94" s="1"/>
  <c r="I157" i="94"/>
  <c r="K157" i="94" s="1"/>
  <c r="I156" i="94"/>
  <c r="K156" i="94" s="1"/>
  <c r="I155" i="94"/>
  <c r="J155" i="94" s="1"/>
  <c r="I154" i="94"/>
  <c r="K154" i="94" s="1"/>
  <c r="I153" i="94"/>
  <c r="J153" i="94" s="1"/>
  <c r="I152" i="94"/>
  <c r="K152" i="94" s="1"/>
  <c r="I151" i="94"/>
  <c r="J151" i="94" s="1"/>
  <c r="I150" i="94"/>
  <c r="K150" i="94" s="1"/>
  <c r="I149" i="94"/>
  <c r="K149" i="94" s="1"/>
  <c r="I148" i="94"/>
  <c r="K148" i="94" s="1"/>
  <c r="I147" i="94"/>
  <c r="J147" i="94" s="1"/>
  <c r="I146" i="94"/>
  <c r="K146" i="94" s="1"/>
  <c r="I145" i="94"/>
  <c r="J145" i="94" s="1"/>
  <c r="I144" i="94"/>
  <c r="K144" i="94" s="1"/>
  <c r="I143" i="94"/>
  <c r="J143" i="94" s="1"/>
  <c r="I142" i="94"/>
  <c r="K142" i="94" s="1"/>
  <c r="I141" i="94"/>
  <c r="K141" i="94" s="1"/>
  <c r="I140" i="94"/>
  <c r="K140" i="94" s="1"/>
  <c r="I139" i="94"/>
  <c r="J139" i="94" s="1"/>
  <c r="I138" i="94"/>
  <c r="K138" i="94" s="1"/>
  <c r="I137" i="94"/>
  <c r="J137" i="94" s="1"/>
  <c r="I136" i="94"/>
  <c r="K136" i="94" s="1"/>
  <c r="I135" i="94"/>
  <c r="J135" i="94" s="1"/>
  <c r="I134" i="94"/>
  <c r="K134" i="94" s="1"/>
  <c r="I133" i="94"/>
  <c r="K133" i="94" s="1"/>
  <c r="I132" i="94"/>
  <c r="K132" i="94" s="1"/>
  <c r="I131" i="94"/>
  <c r="J131" i="94" s="1"/>
  <c r="I130" i="94"/>
  <c r="K130" i="94" s="1"/>
  <c r="I129" i="94"/>
  <c r="J129" i="94" s="1"/>
  <c r="I128" i="94"/>
  <c r="K128" i="94" s="1"/>
  <c r="I127" i="94"/>
  <c r="J127" i="94" s="1"/>
  <c r="I126" i="94"/>
  <c r="K126" i="94" s="1"/>
  <c r="I125" i="94"/>
  <c r="K125" i="94" s="1"/>
  <c r="I124" i="94"/>
  <c r="K124" i="94" s="1"/>
  <c r="I123" i="94"/>
  <c r="J123" i="94" s="1"/>
  <c r="I122" i="94"/>
  <c r="K122" i="94" s="1"/>
  <c r="I121" i="94"/>
  <c r="J121" i="94" s="1"/>
  <c r="I120" i="94"/>
  <c r="K120" i="94" s="1"/>
  <c r="I119" i="94"/>
  <c r="J119" i="94" s="1"/>
  <c r="I118" i="94"/>
  <c r="K118" i="94" s="1"/>
  <c r="I117" i="94"/>
  <c r="K117" i="94" s="1"/>
  <c r="I116" i="94"/>
  <c r="K116" i="94" s="1"/>
  <c r="I115" i="94"/>
  <c r="J115" i="94" s="1"/>
  <c r="I114" i="94"/>
  <c r="K114" i="94" s="1"/>
  <c r="I113" i="94"/>
  <c r="J113" i="94" s="1"/>
  <c r="I112" i="94"/>
  <c r="K112" i="94" s="1"/>
  <c r="I111" i="94"/>
  <c r="J111" i="94" s="1"/>
  <c r="I110" i="94"/>
  <c r="K110" i="94" s="1"/>
  <c r="I109" i="94"/>
  <c r="K109" i="94" s="1"/>
  <c r="I108" i="94"/>
  <c r="K108" i="94" s="1"/>
  <c r="I107" i="94"/>
  <c r="J107" i="94" s="1"/>
  <c r="I106" i="94"/>
  <c r="K106" i="94" s="1"/>
  <c r="I105" i="94"/>
  <c r="J105" i="94" s="1"/>
  <c r="I104" i="94"/>
  <c r="K104" i="94" s="1"/>
  <c r="I103" i="94"/>
  <c r="J103" i="94" s="1"/>
  <c r="I102" i="94"/>
  <c r="K102" i="94" s="1"/>
  <c r="I101" i="94"/>
  <c r="K101" i="94" s="1"/>
  <c r="I100" i="94"/>
  <c r="K100" i="94" s="1"/>
  <c r="I99" i="94"/>
  <c r="J99" i="94" s="1"/>
  <c r="I98" i="94"/>
  <c r="K98" i="94" s="1"/>
  <c r="I97" i="94"/>
  <c r="J97" i="94" s="1"/>
  <c r="I96" i="94"/>
  <c r="K96" i="94" s="1"/>
  <c r="I95" i="94"/>
  <c r="J95" i="94" s="1"/>
  <c r="I94" i="94"/>
  <c r="I93" i="94"/>
  <c r="K93" i="94" s="1"/>
  <c r="I92" i="94"/>
  <c r="K92" i="94" s="1"/>
  <c r="I91" i="94"/>
  <c r="J91" i="94" s="1"/>
  <c r="I90" i="94"/>
  <c r="J90" i="94" s="1"/>
  <c r="I89" i="94"/>
  <c r="J89" i="94" s="1"/>
  <c r="I88" i="94"/>
  <c r="K88" i="94" s="1"/>
  <c r="I87" i="94"/>
  <c r="J87" i="94" s="1"/>
  <c r="I86" i="94"/>
  <c r="K86" i="94" s="1"/>
  <c r="I85" i="94"/>
  <c r="K85" i="94" s="1"/>
  <c r="I84" i="94"/>
  <c r="K84" i="94" s="1"/>
  <c r="I83" i="94"/>
  <c r="J83" i="94" s="1"/>
  <c r="I82" i="94"/>
  <c r="J82" i="94" s="1"/>
  <c r="I81" i="94"/>
  <c r="I80" i="94"/>
  <c r="K80" i="94" s="1"/>
  <c r="I79" i="94"/>
  <c r="J79" i="94" s="1"/>
  <c r="I78" i="94"/>
  <c r="K78" i="94" s="1"/>
  <c r="I77" i="94"/>
  <c r="K77" i="94" s="1"/>
  <c r="I76" i="94"/>
  <c r="I75" i="94"/>
  <c r="J75" i="94" s="1"/>
  <c r="I74" i="94"/>
  <c r="K74" i="94" s="1"/>
  <c r="I73" i="94"/>
  <c r="J73" i="94" s="1"/>
  <c r="I72" i="94"/>
  <c r="K72" i="94" s="1"/>
  <c r="I71" i="94"/>
  <c r="J71" i="94" s="1"/>
  <c r="I70" i="94"/>
  <c r="K70" i="94" s="1"/>
  <c r="I69" i="94"/>
  <c r="K69" i="94" s="1"/>
  <c r="I68" i="94"/>
  <c r="K68" i="94" s="1"/>
  <c r="I67" i="94"/>
  <c r="I66" i="94"/>
  <c r="K66" i="94" s="1"/>
  <c r="I65" i="94"/>
  <c r="J65" i="94" s="1"/>
  <c r="I64" i="94"/>
  <c r="K64" i="94" s="1"/>
  <c r="I63" i="94"/>
  <c r="I62" i="94"/>
  <c r="K62" i="94" s="1"/>
  <c r="I61" i="94"/>
  <c r="K61" i="94" s="1"/>
  <c r="I60" i="94"/>
  <c r="K60" i="94" s="1"/>
  <c r="I59" i="94"/>
  <c r="J59" i="94" s="1"/>
  <c r="I58" i="94"/>
  <c r="K58" i="94" s="1"/>
  <c r="I57" i="94"/>
  <c r="J57" i="94" s="1"/>
  <c r="I56" i="94"/>
  <c r="K56" i="94" s="1"/>
  <c r="I55" i="94"/>
  <c r="J55" i="94" s="1"/>
  <c r="I54" i="94"/>
  <c r="K54" i="94" s="1"/>
  <c r="I53" i="94"/>
  <c r="K53" i="94" s="1"/>
  <c r="I52" i="94"/>
  <c r="K52" i="94" s="1"/>
  <c r="I51" i="94"/>
  <c r="J51" i="94" s="1"/>
  <c r="I50" i="94"/>
  <c r="J50" i="94" s="1"/>
  <c r="I49" i="94"/>
  <c r="J49" i="94" s="1"/>
  <c r="I48" i="94"/>
  <c r="K48" i="94" s="1"/>
  <c r="I47" i="94"/>
  <c r="J47" i="94" s="1"/>
  <c r="I46" i="94"/>
  <c r="K46" i="94" s="1"/>
  <c r="I45" i="94"/>
  <c r="K45" i="94" s="1"/>
  <c r="I44" i="94"/>
  <c r="K44" i="94" s="1"/>
  <c r="I43" i="94"/>
  <c r="J43" i="94" s="1"/>
  <c r="I42" i="94"/>
  <c r="J42" i="94" s="1"/>
  <c r="I41" i="94"/>
  <c r="J41" i="94" s="1"/>
  <c r="I40" i="94"/>
  <c r="K40" i="94" s="1"/>
  <c r="I39" i="94"/>
  <c r="J39" i="94" s="1"/>
  <c r="I38" i="94"/>
  <c r="K38" i="94" s="1"/>
  <c r="I37" i="94"/>
  <c r="K37" i="94" s="1"/>
  <c r="I36" i="94"/>
  <c r="K36" i="94" s="1"/>
  <c r="I35" i="94"/>
  <c r="J35" i="94" s="1"/>
  <c r="I34" i="94"/>
  <c r="K34" i="94" s="1"/>
  <c r="I33" i="94"/>
  <c r="J33" i="94" s="1"/>
  <c r="I32" i="94"/>
  <c r="K32" i="94" s="1"/>
  <c r="I31" i="94"/>
  <c r="J31" i="94" s="1"/>
  <c r="I30" i="94"/>
  <c r="K30" i="94" s="1"/>
  <c r="I29" i="94"/>
  <c r="K29" i="94" s="1"/>
  <c r="I28" i="94"/>
  <c r="K28" i="94" s="1"/>
  <c r="I27" i="94"/>
  <c r="J27" i="94" s="1"/>
  <c r="I26" i="94"/>
  <c r="K26" i="94" s="1"/>
  <c r="I25" i="94"/>
  <c r="J25" i="94" s="1"/>
  <c r="I24" i="94"/>
  <c r="K24" i="94" s="1"/>
  <c r="I23" i="94"/>
  <c r="J23" i="94" s="1"/>
  <c r="I22" i="94"/>
  <c r="K22" i="94" s="1"/>
  <c r="I21" i="94"/>
  <c r="K21" i="94" s="1"/>
  <c r="J20" i="94"/>
  <c r="J54" i="94" l="1"/>
  <c r="J467" i="94"/>
  <c r="J178" i="94"/>
  <c r="J435" i="94"/>
  <c r="J203" i="94"/>
  <c r="K175" i="94"/>
  <c r="J307" i="94"/>
  <c r="J361" i="94"/>
  <c r="K87" i="94"/>
  <c r="J146" i="94"/>
  <c r="J378" i="94"/>
  <c r="K215" i="94"/>
  <c r="J357" i="94"/>
  <c r="K95" i="94"/>
  <c r="K50" i="94"/>
  <c r="K111" i="94"/>
  <c r="K187" i="94"/>
  <c r="J329" i="94"/>
  <c r="J387" i="94"/>
  <c r="J345" i="94"/>
  <c r="J410" i="94"/>
  <c r="K375" i="94"/>
  <c r="J425" i="94"/>
  <c r="J227" i="94"/>
  <c r="K234" i="94"/>
  <c r="J311" i="94"/>
  <c r="J319" i="94"/>
  <c r="K390" i="94"/>
  <c r="K283" i="94"/>
  <c r="J421" i="94"/>
  <c r="J34" i="94"/>
  <c r="K75" i="94"/>
  <c r="K103" i="94"/>
  <c r="K211" i="94"/>
  <c r="J217" i="94"/>
  <c r="J339" i="94"/>
  <c r="K367" i="94"/>
  <c r="J393" i="94"/>
  <c r="J407" i="94"/>
  <c r="J439" i="94"/>
  <c r="K454" i="94"/>
  <c r="K459" i="94"/>
  <c r="J487" i="94"/>
  <c r="K127" i="94"/>
  <c r="K185" i="94"/>
  <c r="K191" i="94"/>
  <c r="J313" i="94"/>
  <c r="J389" i="94"/>
  <c r="J455" i="94"/>
  <c r="J503" i="94"/>
  <c r="K71" i="94"/>
  <c r="J166" i="94"/>
  <c r="J219" i="94"/>
  <c r="K395" i="94"/>
  <c r="K422" i="94"/>
  <c r="J489" i="94"/>
  <c r="J22" i="94"/>
  <c r="J52" i="94"/>
  <c r="J66" i="94"/>
  <c r="J78" i="94"/>
  <c r="J180" i="94"/>
  <c r="K303" i="94"/>
  <c r="J309" i="94"/>
  <c r="J469" i="94"/>
  <c r="J457" i="94"/>
  <c r="J419" i="94"/>
  <c r="K431" i="94"/>
  <c r="K486" i="94"/>
  <c r="J30" i="94"/>
  <c r="J36" i="94"/>
  <c r="J193" i="94"/>
  <c r="K206" i="94"/>
  <c r="K255" i="94"/>
  <c r="K291" i="94"/>
  <c r="J325" i="94"/>
  <c r="J330" i="94"/>
  <c r="J341" i="94"/>
  <c r="J362" i="94"/>
  <c r="J373" i="94"/>
  <c r="J377" i="94"/>
  <c r="J409" i="94"/>
  <c r="K43" i="94"/>
  <c r="J68" i="94"/>
  <c r="J100" i="94"/>
  <c r="K105" i="94"/>
  <c r="J118" i="94"/>
  <c r="J130" i="94"/>
  <c r="K135" i="94"/>
  <c r="K153" i="94"/>
  <c r="K171" i="94"/>
  <c r="K183" i="94"/>
  <c r="J188" i="94"/>
  <c r="K224" i="94"/>
  <c r="K230" i="94"/>
  <c r="J235" i="94"/>
  <c r="K271" i="94"/>
  <c r="K306" i="94"/>
  <c r="K310" i="94"/>
  <c r="J314" i="94"/>
  <c r="J346" i="94"/>
  <c r="K358" i="94"/>
  <c r="J394" i="94"/>
  <c r="K399" i="94"/>
  <c r="J405" i="94"/>
  <c r="J426" i="94"/>
  <c r="J437" i="94"/>
  <c r="J441" i="94"/>
  <c r="J453" i="94"/>
  <c r="J473" i="94"/>
  <c r="J485" i="94"/>
  <c r="K495" i="94"/>
  <c r="J505" i="94"/>
  <c r="K326" i="94"/>
  <c r="J338" i="94"/>
  <c r="K342" i="94"/>
  <c r="K354" i="94"/>
  <c r="K363" i="94"/>
  <c r="K374" i="94"/>
  <c r="J458" i="94"/>
  <c r="K463" i="94"/>
  <c r="J490" i="94"/>
  <c r="J501" i="94"/>
  <c r="K518" i="94"/>
  <c r="J126" i="94"/>
  <c r="J148" i="94"/>
  <c r="K208" i="94"/>
  <c r="J231" i="94"/>
  <c r="K251" i="94"/>
  <c r="K287" i="94"/>
  <c r="J359" i="94"/>
  <c r="K386" i="94"/>
  <c r="K406" i="94"/>
  <c r="K418" i="94"/>
  <c r="K427" i="94"/>
  <c r="K438" i="94"/>
  <c r="J442" i="94"/>
  <c r="J474" i="94"/>
  <c r="J506" i="94"/>
  <c r="K27" i="94"/>
  <c r="K39" i="94"/>
  <c r="K90" i="94"/>
  <c r="J102" i="94"/>
  <c r="J114" i="94"/>
  <c r="J132" i="94"/>
  <c r="K137" i="94"/>
  <c r="K143" i="94"/>
  <c r="K155" i="94"/>
  <c r="J162" i="94"/>
  <c r="K322" i="94"/>
  <c r="J343" i="94"/>
  <c r="J355" i="94"/>
  <c r="J371" i="94"/>
  <c r="J391" i="94"/>
  <c r="J423" i="94"/>
  <c r="K450" i="94"/>
  <c r="K470" i="94"/>
  <c r="K482" i="94"/>
  <c r="K491" i="94"/>
  <c r="K514" i="94"/>
  <c r="J519" i="94"/>
  <c r="K169" i="94"/>
  <c r="K198" i="94"/>
  <c r="J239" i="94"/>
  <c r="J403" i="94"/>
  <c r="J451" i="94"/>
  <c r="J471" i="94"/>
  <c r="J483" i="94"/>
  <c r="J499" i="94"/>
  <c r="J515" i="94"/>
  <c r="J92" i="94"/>
  <c r="K123" i="94"/>
  <c r="J134" i="94"/>
  <c r="K139" i="94"/>
  <c r="J164" i="94"/>
  <c r="K370" i="94"/>
  <c r="J370" i="94"/>
  <c r="K59" i="94"/>
  <c r="K23" i="94"/>
  <c r="J28" i="94"/>
  <c r="K33" i="94"/>
  <c r="K55" i="94"/>
  <c r="K65" i="94"/>
  <c r="J38" i="94"/>
  <c r="K47" i="94"/>
  <c r="K51" i="94"/>
  <c r="J60" i="94"/>
  <c r="J70" i="94"/>
  <c r="J84" i="94"/>
  <c r="K99" i="94"/>
  <c r="J108" i="94"/>
  <c r="K113" i="94"/>
  <c r="J122" i="94"/>
  <c r="K131" i="94"/>
  <c r="J140" i="94"/>
  <c r="K145" i="94"/>
  <c r="J154" i="94"/>
  <c r="K163" i="94"/>
  <c r="J172" i="94"/>
  <c r="K177" i="94"/>
  <c r="J186" i="94"/>
  <c r="K190" i="94"/>
  <c r="K199" i="94"/>
  <c r="K241" i="94"/>
  <c r="J241" i="94"/>
  <c r="K247" i="94"/>
  <c r="J254" i="94"/>
  <c r="K254" i="94"/>
  <c r="K273" i="94"/>
  <c r="J273" i="94"/>
  <c r="K279" i="94"/>
  <c r="J286" i="94"/>
  <c r="K286" i="94"/>
  <c r="K305" i="94"/>
  <c r="J305" i="94"/>
  <c r="J318" i="94"/>
  <c r="K318" i="94"/>
  <c r="J327" i="94"/>
  <c r="K331" i="94"/>
  <c r="K353" i="94"/>
  <c r="J353" i="94"/>
  <c r="K479" i="94"/>
  <c r="J479" i="94"/>
  <c r="J44" i="94"/>
  <c r="K49" i="94"/>
  <c r="J62" i="94"/>
  <c r="J110" i="94"/>
  <c r="K119" i="94"/>
  <c r="K42" i="94"/>
  <c r="J81" i="94"/>
  <c r="K81" i="94"/>
  <c r="J150" i="94"/>
  <c r="K159" i="94"/>
  <c r="J182" i="94"/>
  <c r="K195" i="94"/>
  <c r="J209" i="94"/>
  <c r="J213" i="94"/>
  <c r="K236" i="94"/>
  <c r="J242" i="94"/>
  <c r="K242" i="94"/>
  <c r="K261" i="94"/>
  <c r="J261" i="94"/>
  <c r="K267" i="94"/>
  <c r="J274" i="94"/>
  <c r="K274" i="94"/>
  <c r="K293" i="94"/>
  <c r="J293" i="94"/>
  <c r="K299" i="94"/>
  <c r="J323" i="94"/>
  <c r="K385" i="94"/>
  <c r="J385" i="94"/>
  <c r="K237" i="94"/>
  <c r="J237" i="94"/>
  <c r="J294" i="94"/>
  <c r="K294" i="94"/>
  <c r="J142" i="94"/>
  <c r="J210" i="94"/>
  <c r="K214" i="94"/>
  <c r="K218" i="94"/>
  <c r="J223" i="94"/>
  <c r="K228" i="94"/>
  <c r="J233" i="94"/>
  <c r="K243" i="94"/>
  <c r="K269" i="94"/>
  <c r="J269" i="94"/>
  <c r="K275" i="94"/>
  <c r="J282" i="94"/>
  <c r="K282" i="94"/>
  <c r="K301" i="94"/>
  <c r="J301" i="94"/>
  <c r="K411" i="94"/>
  <c r="J411" i="94"/>
  <c r="K434" i="94"/>
  <c r="J434" i="94"/>
  <c r="J58" i="94"/>
  <c r="K151" i="94"/>
  <c r="J174" i="94"/>
  <c r="K196" i="94"/>
  <c r="J201" i="94"/>
  <c r="J250" i="94"/>
  <c r="K250" i="94"/>
  <c r="K31" i="94"/>
  <c r="J63" i="94"/>
  <c r="K63" i="94"/>
  <c r="K82" i="94"/>
  <c r="K97" i="94"/>
  <c r="J106" i="94"/>
  <c r="K115" i="94"/>
  <c r="J124" i="94"/>
  <c r="K129" i="94"/>
  <c r="J138" i="94"/>
  <c r="K147" i="94"/>
  <c r="J156" i="94"/>
  <c r="K161" i="94"/>
  <c r="J170" i="94"/>
  <c r="K179" i="94"/>
  <c r="J207" i="94"/>
  <c r="K257" i="94"/>
  <c r="J257" i="94"/>
  <c r="K263" i="94"/>
  <c r="J270" i="94"/>
  <c r="K270" i="94"/>
  <c r="K289" i="94"/>
  <c r="J289" i="94"/>
  <c r="K295" i="94"/>
  <c r="J302" i="94"/>
  <c r="K302" i="94"/>
  <c r="J315" i="94"/>
  <c r="K334" i="94"/>
  <c r="K349" i="94"/>
  <c r="J349" i="94"/>
  <c r="K475" i="94"/>
  <c r="J475" i="94"/>
  <c r="K498" i="94"/>
  <c r="J498" i="94"/>
  <c r="K76" i="94"/>
  <c r="J76" i="94"/>
  <c r="K281" i="94"/>
  <c r="J281" i="94"/>
  <c r="K449" i="94"/>
  <c r="J449" i="94"/>
  <c r="J86" i="94"/>
  <c r="K91" i="94"/>
  <c r="K245" i="94"/>
  <c r="J245" i="94"/>
  <c r="J258" i="94"/>
  <c r="K258" i="94"/>
  <c r="K277" i="94"/>
  <c r="J277" i="94"/>
  <c r="J290" i="94"/>
  <c r="K290" i="94"/>
  <c r="K321" i="94"/>
  <c r="J321" i="94"/>
  <c r="J366" i="94"/>
  <c r="K366" i="94"/>
  <c r="K381" i="94"/>
  <c r="J381" i="94"/>
  <c r="K249" i="94"/>
  <c r="J249" i="94"/>
  <c r="J67" i="94"/>
  <c r="K67" i="94"/>
  <c r="J74" i="94"/>
  <c r="K83" i="94"/>
  <c r="J98" i="94"/>
  <c r="K107" i="94"/>
  <c r="J116" i="94"/>
  <c r="K121" i="94"/>
  <c r="K225" i="94"/>
  <c r="J225" i="94"/>
  <c r="J246" i="94"/>
  <c r="K246" i="94"/>
  <c r="K265" i="94"/>
  <c r="J265" i="94"/>
  <c r="J278" i="94"/>
  <c r="K278" i="94"/>
  <c r="K297" i="94"/>
  <c r="J297" i="94"/>
  <c r="K335" i="94"/>
  <c r="K351" i="94"/>
  <c r="J351" i="94"/>
  <c r="J430" i="94"/>
  <c r="K430" i="94"/>
  <c r="K445" i="94"/>
  <c r="J445" i="94"/>
  <c r="J262" i="94"/>
  <c r="K262" i="94"/>
  <c r="K347" i="94"/>
  <c r="J347" i="94"/>
  <c r="J26" i="94"/>
  <c r="K35" i="94"/>
  <c r="J46" i="94"/>
  <c r="K79" i="94"/>
  <c r="K94" i="94"/>
  <c r="J94" i="94"/>
  <c r="J158" i="94"/>
  <c r="K167" i="94"/>
  <c r="K194" i="94"/>
  <c r="K216" i="94"/>
  <c r="K240" i="94"/>
  <c r="K253" i="94"/>
  <c r="J253" i="94"/>
  <c r="K259" i="94"/>
  <c r="J266" i="94"/>
  <c r="K266" i="94"/>
  <c r="K285" i="94"/>
  <c r="J285" i="94"/>
  <c r="J298" i="94"/>
  <c r="K298" i="94"/>
  <c r="K317" i="94"/>
  <c r="J317" i="94"/>
  <c r="K415" i="94"/>
  <c r="J415" i="94"/>
  <c r="J494" i="94"/>
  <c r="K494" i="94"/>
  <c r="J379" i="94"/>
  <c r="J383" i="94"/>
  <c r="K398" i="94"/>
  <c r="J402" i="94"/>
  <c r="J413" i="94"/>
  <c r="J417" i="94"/>
  <c r="J443" i="94"/>
  <c r="J447" i="94"/>
  <c r="K462" i="94"/>
  <c r="J466" i="94"/>
  <c r="J477" i="94"/>
  <c r="J481" i="94"/>
  <c r="J507" i="94"/>
  <c r="J511" i="94"/>
  <c r="K350" i="94"/>
  <c r="J365" i="94"/>
  <c r="J369" i="94"/>
  <c r="K414" i="94"/>
  <c r="J429" i="94"/>
  <c r="J433" i="94"/>
  <c r="K478" i="94"/>
  <c r="J493" i="94"/>
  <c r="J497" i="94"/>
  <c r="J509" i="94"/>
  <c r="J513" i="94"/>
  <c r="K502" i="94"/>
  <c r="J517" i="94"/>
  <c r="J333" i="94"/>
  <c r="J337" i="94"/>
  <c r="K382" i="94"/>
  <c r="J397" i="94"/>
  <c r="J401" i="94"/>
  <c r="K446" i="94"/>
  <c r="J461" i="94"/>
  <c r="J465" i="94"/>
  <c r="K510" i="94"/>
  <c r="J522" i="94"/>
  <c r="K16" i="61"/>
  <c r="K15" i="61"/>
  <c r="K12" i="61"/>
  <c r="J320" i="94"/>
  <c r="K320" i="94"/>
  <c r="J384" i="94"/>
  <c r="K384" i="94"/>
  <c r="J448" i="94"/>
  <c r="K448" i="94"/>
  <c r="J512" i="94"/>
  <c r="K512" i="94"/>
  <c r="K25" i="94"/>
  <c r="K41" i="94"/>
  <c r="K57" i="94"/>
  <c r="K73" i="94"/>
  <c r="K89" i="94"/>
  <c r="K204" i="94"/>
  <c r="J221" i="94"/>
  <c r="K238" i="94"/>
  <c r="J328" i="94"/>
  <c r="K328" i="94"/>
  <c r="J392" i="94"/>
  <c r="K392" i="94"/>
  <c r="J456" i="94"/>
  <c r="K456" i="94"/>
  <c r="J400" i="94"/>
  <c r="K400" i="94"/>
  <c r="J464" i="94"/>
  <c r="K464" i="94"/>
  <c r="J21" i="94"/>
  <c r="J29" i="94"/>
  <c r="J37" i="94"/>
  <c r="J45" i="94"/>
  <c r="J53" i="94"/>
  <c r="J61" i="94"/>
  <c r="J69" i="94"/>
  <c r="J77" i="94"/>
  <c r="J85" i="94"/>
  <c r="J93" i="94"/>
  <c r="J101" i="94"/>
  <c r="J109" i="94"/>
  <c r="J117" i="94"/>
  <c r="J125" i="94"/>
  <c r="J133" i="94"/>
  <c r="J141" i="94"/>
  <c r="J149" i="94"/>
  <c r="J157" i="94"/>
  <c r="J165" i="94"/>
  <c r="J173" i="94"/>
  <c r="J181" i="94"/>
  <c r="J189" i="94"/>
  <c r="K192" i="94"/>
  <c r="J202" i="94"/>
  <c r="J205" i="94"/>
  <c r="K222" i="94"/>
  <c r="K232" i="94"/>
  <c r="J344" i="94"/>
  <c r="K344" i="94"/>
  <c r="J408" i="94"/>
  <c r="K408" i="94"/>
  <c r="J472" i="94"/>
  <c r="K472" i="94"/>
  <c r="J24" i="94"/>
  <c r="J32" i="94"/>
  <c r="J40" i="94"/>
  <c r="J48" i="94"/>
  <c r="J56" i="94"/>
  <c r="J64" i="94"/>
  <c r="J72" i="94"/>
  <c r="J80" i="94"/>
  <c r="J88" i="94"/>
  <c r="J96" i="94"/>
  <c r="J104" i="94"/>
  <c r="J112" i="94"/>
  <c r="J120" i="94"/>
  <c r="J128" i="94"/>
  <c r="J136" i="94"/>
  <c r="J144" i="94"/>
  <c r="J152" i="94"/>
  <c r="J160" i="94"/>
  <c r="J168" i="94"/>
  <c r="J176" i="94"/>
  <c r="J184" i="94"/>
  <c r="K212" i="94"/>
  <c r="J226" i="94"/>
  <c r="J229" i="94"/>
  <c r="J352" i="94"/>
  <c r="K352" i="94"/>
  <c r="J416" i="94"/>
  <c r="K416" i="94"/>
  <c r="J480" i="94"/>
  <c r="K480" i="94"/>
  <c r="J336" i="94"/>
  <c r="K336" i="94"/>
  <c r="J360" i="94"/>
  <c r="K360" i="94"/>
  <c r="J424" i="94"/>
  <c r="K424" i="94"/>
  <c r="J488" i="94"/>
  <c r="K488" i="94"/>
  <c r="K244" i="94"/>
  <c r="J244" i="94"/>
  <c r="J248" i="94"/>
  <c r="K248" i="94"/>
  <c r="K252" i="94"/>
  <c r="J252" i="94"/>
  <c r="J256" i="94"/>
  <c r="K256" i="94"/>
  <c r="K260" i="94"/>
  <c r="J260" i="94"/>
  <c r="J264" i="94"/>
  <c r="K264" i="94"/>
  <c r="J272" i="94"/>
  <c r="K272" i="94"/>
  <c r="J280" i="94"/>
  <c r="K280" i="94"/>
  <c r="J288" i="94"/>
  <c r="K288" i="94"/>
  <c r="J296" i="94"/>
  <c r="K296" i="94"/>
  <c r="J304" i="94"/>
  <c r="K304" i="94"/>
  <c r="J368" i="94"/>
  <c r="K368" i="94"/>
  <c r="J432" i="94"/>
  <c r="K432" i="94"/>
  <c r="J496" i="94"/>
  <c r="K496" i="94"/>
  <c r="J197" i="94"/>
  <c r="K200" i="94"/>
  <c r="K220" i="94"/>
  <c r="J312" i="94"/>
  <c r="K312" i="94"/>
  <c r="J376" i="94"/>
  <c r="K376" i="94"/>
  <c r="J440" i="94"/>
  <c r="K440" i="94"/>
  <c r="J504" i="94"/>
  <c r="K504" i="94"/>
  <c r="K520" i="94"/>
  <c r="J523" i="94"/>
  <c r="J521" i="94"/>
  <c r="J268" i="94"/>
  <c r="J276" i="94"/>
  <c r="J284" i="94"/>
  <c r="J292" i="94"/>
  <c r="J300" i="94"/>
  <c r="J308" i="94"/>
  <c r="J316" i="94"/>
  <c r="J324" i="94"/>
  <c r="J332" i="94"/>
  <c r="J340" i="94"/>
  <c r="J348" i="94"/>
  <c r="J356" i="94"/>
  <c r="J364" i="94"/>
  <c r="J372" i="94"/>
  <c r="J380" i="94"/>
  <c r="J388" i="94"/>
  <c r="J396" i="94"/>
  <c r="J404" i="94"/>
  <c r="J412" i="94"/>
  <c r="J420" i="94"/>
  <c r="J428" i="94"/>
  <c r="J436" i="94"/>
  <c r="J444" i="94"/>
  <c r="J452" i="94"/>
  <c r="J460" i="94"/>
  <c r="J468" i="94"/>
  <c r="J476" i="94"/>
  <c r="J484" i="94"/>
  <c r="J492" i="94"/>
  <c r="J500" i="94"/>
  <c r="J508" i="94"/>
  <c r="J516" i="94"/>
  <c r="J524" i="94"/>
  <c r="J525" i="94"/>
  <c r="C6" i="94" l="1"/>
  <c r="C4" i="94"/>
  <c r="C8" i="94" l="1"/>
  <c r="H19" i="84"/>
  <c r="I19" i="84"/>
  <c r="I18" i="84"/>
  <c r="J18" i="84" s="1"/>
  <c r="K19" i="84" l="1"/>
  <c r="G18" i="84"/>
  <c r="J19" i="84"/>
  <c r="G19" i="84" s="1"/>
  <c r="K18" i="84"/>
  <c r="E84" i="90"/>
  <c r="P63" i="91"/>
  <c r="O63" i="91"/>
  <c r="P62" i="91"/>
  <c r="O62" i="91"/>
  <c r="P61" i="91"/>
  <c r="O61" i="91"/>
  <c r="P60" i="91"/>
  <c r="O60" i="91"/>
  <c r="P59" i="91"/>
  <c r="O59" i="91"/>
  <c r="P58" i="91"/>
  <c r="O58" i="91"/>
  <c r="P57" i="91"/>
  <c r="O57" i="91"/>
  <c r="P56" i="91"/>
  <c r="O56" i="91"/>
  <c r="P55" i="91"/>
  <c r="O55" i="91"/>
  <c r="P54" i="91"/>
  <c r="O54" i="91"/>
  <c r="P53" i="91"/>
  <c r="O53" i="91"/>
  <c r="P52" i="91"/>
  <c r="O52" i="91"/>
  <c r="P51" i="91"/>
  <c r="O51" i="91"/>
  <c r="P50" i="91"/>
  <c r="O50" i="91"/>
  <c r="P49" i="91"/>
  <c r="O49" i="91"/>
  <c r="P48" i="91"/>
  <c r="O48" i="91"/>
  <c r="P47" i="91"/>
  <c r="O47" i="91"/>
  <c r="P46" i="91"/>
  <c r="O46" i="91"/>
  <c r="P45" i="91"/>
  <c r="O45" i="91"/>
  <c r="P44" i="91"/>
  <c r="O44" i="91"/>
  <c r="P43" i="91"/>
  <c r="O43" i="91"/>
  <c r="P42" i="91"/>
  <c r="O42" i="91"/>
  <c r="P41" i="91"/>
  <c r="O41" i="91"/>
  <c r="P40" i="91"/>
  <c r="O40" i="91"/>
  <c r="P39" i="91"/>
  <c r="O39" i="91"/>
  <c r="P38" i="91"/>
  <c r="O38" i="91"/>
  <c r="P37" i="91"/>
  <c r="O37" i="91"/>
  <c r="P36" i="91"/>
  <c r="O36" i="91"/>
  <c r="P35" i="91"/>
  <c r="O35" i="91"/>
  <c r="P34" i="91"/>
  <c r="O34" i="91"/>
  <c r="P33" i="91"/>
  <c r="O33" i="91"/>
  <c r="P32" i="91"/>
  <c r="O32" i="91"/>
  <c r="P31" i="91"/>
  <c r="O31" i="91"/>
  <c r="P30" i="91"/>
  <c r="O30" i="91"/>
  <c r="P29" i="91"/>
  <c r="O29" i="91"/>
  <c r="P28" i="91"/>
  <c r="O28" i="91"/>
  <c r="P27" i="91"/>
  <c r="O27" i="91"/>
  <c r="P26" i="91"/>
  <c r="O26" i="91"/>
  <c r="P25" i="91"/>
  <c r="O25" i="91"/>
  <c r="X24" i="91"/>
  <c r="W24" i="91"/>
  <c r="V24" i="91"/>
  <c r="U24" i="91"/>
  <c r="T24" i="91"/>
  <c r="S24" i="91"/>
  <c r="R24" i="91"/>
  <c r="Q24" i="91"/>
  <c r="X21" i="91"/>
  <c r="W21" i="91"/>
  <c r="V21" i="91"/>
  <c r="U21" i="91"/>
  <c r="T21" i="91"/>
  <c r="S21" i="91"/>
  <c r="R21" i="91"/>
  <c r="Q21" i="91"/>
  <c r="K21" i="91"/>
  <c r="J21" i="91"/>
  <c r="I21" i="91"/>
  <c r="H21" i="91"/>
  <c r="G21" i="91"/>
  <c r="F21" i="91"/>
  <c r="E21" i="91"/>
  <c r="D21" i="91"/>
  <c r="X20" i="91"/>
  <c r="W20" i="91"/>
  <c r="V20" i="91"/>
  <c r="U20" i="91"/>
  <c r="T20" i="91"/>
  <c r="S20" i="91"/>
  <c r="R20" i="91"/>
  <c r="Q20" i="91"/>
  <c r="K20" i="91"/>
  <c r="J20" i="91"/>
  <c r="I20" i="91"/>
  <c r="H20" i="91"/>
  <c r="G20" i="91"/>
  <c r="F20" i="91"/>
  <c r="E20" i="91"/>
  <c r="D20" i="91"/>
  <c r="X19" i="91"/>
  <c r="W19" i="91"/>
  <c r="V19" i="91"/>
  <c r="U19" i="91"/>
  <c r="T19" i="91"/>
  <c r="S19" i="91"/>
  <c r="R19" i="91"/>
  <c r="Q19" i="91"/>
  <c r="K19" i="91"/>
  <c r="J19" i="91"/>
  <c r="I19" i="91"/>
  <c r="H19" i="91"/>
  <c r="G19" i="91"/>
  <c r="F19" i="91"/>
  <c r="E19" i="91"/>
  <c r="D19" i="91"/>
  <c r="P18" i="91"/>
  <c r="O18" i="91"/>
  <c r="P17" i="91"/>
  <c r="O17" i="91"/>
  <c r="P16" i="91"/>
  <c r="O16" i="91"/>
  <c r="P14" i="91"/>
  <c r="O14" i="91"/>
  <c r="P13" i="91"/>
  <c r="O13" i="91"/>
  <c r="P12" i="91"/>
  <c r="O12" i="91"/>
  <c r="P11" i="91"/>
  <c r="O11" i="91"/>
  <c r="P10" i="91"/>
  <c r="O10" i="91"/>
  <c r="P9" i="91"/>
  <c r="O9" i="91"/>
  <c r="P8" i="91"/>
  <c r="O8" i="91"/>
  <c r="P7" i="91"/>
  <c r="O7" i="91"/>
  <c r="P6" i="91"/>
  <c r="O6" i="91"/>
  <c r="Y5" i="91"/>
  <c r="P5" i="91"/>
  <c r="O5" i="91"/>
  <c r="L5" i="91"/>
  <c r="X4" i="91"/>
  <c r="W4" i="91"/>
  <c r="V4" i="91"/>
  <c r="U4" i="91"/>
  <c r="T4" i="91"/>
  <c r="S4" i="91"/>
  <c r="R4" i="91"/>
  <c r="Q4" i="91"/>
  <c r="K84" i="90"/>
  <c r="K86" i="90" s="1"/>
  <c r="J84" i="90"/>
  <c r="I84" i="90"/>
  <c r="H84" i="90"/>
  <c r="G84" i="90"/>
  <c r="G86" i="90" s="1"/>
  <c r="F84" i="90"/>
  <c r="F83" i="90"/>
  <c r="E83" i="90"/>
  <c r="L19" i="91" l="1"/>
  <c r="Y19" i="91"/>
  <c r="H86" i="90"/>
  <c r="I86" i="90"/>
  <c r="J86" i="90"/>
  <c r="L20" i="91"/>
  <c r="Y20" i="91"/>
  <c r="L21" i="91"/>
  <c r="Y21" i="91"/>
  <c r="M37" i="77" l="1"/>
  <c r="K60" i="77"/>
  <c r="K59" i="77"/>
  <c r="K58" i="77"/>
  <c r="K56" i="77"/>
  <c r="N53" i="77"/>
  <c r="F53" i="77"/>
  <c r="M39" i="77"/>
  <c r="M40" i="77" s="1"/>
  <c r="M41" i="77" s="1"/>
  <c r="M42" i="77" s="1"/>
  <c r="M43" i="77" s="1"/>
  <c r="M44" i="77" s="1"/>
  <c r="M45" i="77" s="1"/>
  <c r="M46" i="77" s="1"/>
  <c r="M47" i="77" s="1"/>
  <c r="M48" i="77" s="1"/>
  <c r="M49" i="77" s="1"/>
  <c r="M50" i="77" s="1"/>
  <c r="M51" i="77" s="1"/>
  <c r="M52" i="77" s="1"/>
  <c r="Q37" i="77"/>
  <c r="P37" i="77"/>
  <c r="O37" i="77"/>
  <c r="N37" i="77"/>
  <c r="Q36" i="77"/>
  <c r="P36" i="77"/>
  <c r="O36" i="77"/>
  <c r="N36" i="77"/>
  <c r="M36" i="77"/>
  <c r="E40" i="77" l="1"/>
  <c r="E41" i="77" s="1"/>
  <c r="E42" i="77" s="1"/>
  <c r="E43" i="77" s="1"/>
  <c r="E44" i="77" s="1"/>
  <c r="E45" i="77" s="1"/>
  <c r="E46" i="77" s="1"/>
  <c r="E47" i="77" s="1"/>
  <c r="E48" i="77" s="1"/>
  <c r="E49" i="77" s="1"/>
  <c r="E50" i="77" s="1"/>
  <c r="E51" i="77" l="1"/>
  <c r="E52" i="77" s="1"/>
  <c r="A33" i="85" l="1"/>
  <c r="H14" i="85"/>
  <c r="I14" i="85"/>
  <c r="J14" i="85"/>
  <c r="H15" i="85"/>
  <c r="I15" i="85"/>
  <c r="J15" i="85"/>
  <c r="H16" i="85"/>
  <c r="K16" i="85" s="1"/>
  <c r="I16" i="85"/>
  <c r="J16" i="85"/>
  <c r="H17" i="85"/>
  <c r="I17" i="85"/>
  <c r="J17" i="85"/>
  <c r="H18" i="85"/>
  <c r="I18" i="85"/>
  <c r="J18" i="85"/>
  <c r="H19" i="85"/>
  <c r="I19" i="85"/>
  <c r="J19" i="85"/>
  <c r="H20" i="85"/>
  <c r="I20" i="85"/>
  <c r="J20" i="85"/>
  <c r="H21" i="85"/>
  <c r="I21" i="85"/>
  <c r="J21" i="85"/>
  <c r="H22" i="85"/>
  <c r="I22" i="85"/>
  <c r="J22" i="85"/>
  <c r="H23" i="85"/>
  <c r="I23" i="85"/>
  <c r="J23" i="85"/>
  <c r="H24" i="85"/>
  <c r="I24" i="85"/>
  <c r="J24" i="85"/>
  <c r="H25" i="85"/>
  <c r="I25" i="85"/>
  <c r="J25" i="85"/>
  <c r="H26" i="85"/>
  <c r="I26" i="85"/>
  <c r="J26" i="85"/>
  <c r="I13" i="85"/>
  <c r="J13" i="85"/>
  <c r="H13" i="85"/>
  <c r="A14" i="85"/>
  <c r="B14" i="85"/>
  <c r="C14" i="85"/>
  <c r="A15" i="85"/>
  <c r="B15" i="85"/>
  <c r="C15" i="85"/>
  <c r="A16" i="85"/>
  <c r="B16" i="85"/>
  <c r="C16" i="85"/>
  <c r="A17" i="85"/>
  <c r="B17" i="85"/>
  <c r="C17" i="85"/>
  <c r="A18" i="85"/>
  <c r="B18" i="85"/>
  <c r="C18" i="85"/>
  <c r="A19" i="85"/>
  <c r="B19" i="85"/>
  <c r="C19" i="85"/>
  <c r="A20" i="85"/>
  <c r="B20" i="85"/>
  <c r="C20" i="85"/>
  <c r="A21" i="85"/>
  <c r="B21" i="85"/>
  <c r="C21" i="85"/>
  <c r="A22" i="85"/>
  <c r="B22" i="85"/>
  <c r="C22" i="85"/>
  <c r="A23" i="85"/>
  <c r="B23" i="85"/>
  <c r="C23" i="85"/>
  <c r="A24" i="85"/>
  <c r="B24" i="85"/>
  <c r="C24" i="85"/>
  <c r="A25" i="85"/>
  <c r="B25" i="85"/>
  <c r="C25" i="85"/>
  <c r="A26" i="85"/>
  <c r="B26" i="85"/>
  <c r="C26" i="85"/>
  <c r="B13" i="85"/>
  <c r="C13" i="85"/>
  <c r="A13" i="85"/>
  <c r="K15" i="85" l="1"/>
  <c r="K26" i="85"/>
  <c r="K18" i="85"/>
  <c r="K25" i="85"/>
  <c r="K19" i="85"/>
  <c r="K24" i="85"/>
  <c r="K21" i="85"/>
  <c r="K23" i="85"/>
  <c r="K20" i="85"/>
  <c r="K17" i="85"/>
  <c r="K14" i="85"/>
  <c r="K22" i="85"/>
  <c r="K13" i="85"/>
  <c r="I25" i="84"/>
  <c r="H25" i="84"/>
  <c r="I24" i="84"/>
  <c r="H24" i="84"/>
  <c r="I23" i="84"/>
  <c r="H23" i="84"/>
  <c r="I22" i="84"/>
  <c r="H22" i="84"/>
  <c r="I17" i="84"/>
  <c r="H17" i="84"/>
  <c r="I16" i="84"/>
  <c r="H16" i="84"/>
  <c r="I15" i="84"/>
  <c r="H15" i="84"/>
  <c r="I14" i="84"/>
  <c r="H14" i="84"/>
  <c r="I13" i="84"/>
  <c r="H13" i="84"/>
  <c r="I12" i="84"/>
  <c r="H12" i="84"/>
  <c r="I11" i="84"/>
  <c r="H11" i="84"/>
  <c r="I10" i="84"/>
  <c r="H10" i="84"/>
  <c r="I9" i="84"/>
  <c r="H9" i="84"/>
  <c r="I8" i="84"/>
  <c r="H8" i="84"/>
  <c r="I7" i="84"/>
  <c r="H7" i="84"/>
  <c r="E125" i="76"/>
  <c r="H29" i="84" l="1"/>
  <c r="K29" i="84" s="1"/>
  <c r="I29" i="84"/>
  <c r="K9" i="84"/>
  <c r="K25" i="84"/>
  <c r="J11" i="84"/>
  <c r="G11" i="84" s="1"/>
  <c r="J15" i="84"/>
  <c r="G15" i="84" s="1"/>
  <c r="K8" i="84"/>
  <c r="K13" i="84"/>
  <c r="K23" i="84"/>
  <c r="K7" i="84"/>
  <c r="J8" i="84"/>
  <c r="G8" i="84" s="1"/>
  <c r="K24" i="84"/>
  <c r="J10" i="84"/>
  <c r="G10" i="84" s="1"/>
  <c r="J12" i="84"/>
  <c r="G12" i="84" s="1"/>
  <c r="K16" i="84"/>
  <c r="J23" i="84"/>
  <c r="G23" i="84" s="1"/>
  <c r="J17" i="84"/>
  <c r="G17" i="84" s="1"/>
  <c r="K22" i="84"/>
  <c r="J7" i="84"/>
  <c r="K12" i="84"/>
  <c r="K14" i="84"/>
  <c r="J24" i="84"/>
  <c r="G24" i="84" s="1"/>
  <c r="J25" i="84"/>
  <c r="G25" i="84" s="1"/>
  <c r="J13" i="84"/>
  <c r="G13" i="84" s="1"/>
  <c r="J16" i="84"/>
  <c r="G16" i="84" s="1"/>
  <c r="J9" i="84"/>
  <c r="G9" i="84" s="1"/>
  <c r="K15" i="84"/>
  <c r="K10" i="84"/>
  <c r="K11" i="84"/>
  <c r="J14" i="84"/>
  <c r="G14" i="84" s="1"/>
  <c r="K17" i="84"/>
  <c r="J22" i="84"/>
  <c r="G22" i="84" s="1"/>
  <c r="K29" i="77"/>
  <c r="K30" i="77"/>
  <c r="K28" i="77"/>
  <c r="K26" i="77"/>
  <c r="M7" i="77"/>
  <c r="N7" i="77"/>
  <c r="O7" i="77"/>
  <c r="P7" i="77"/>
  <c r="Q7" i="77"/>
  <c r="N6" i="77"/>
  <c r="O6" i="77"/>
  <c r="P6" i="77"/>
  <c r="Q6" i="77"/>
  <c r="M6" i="77"/>
  <c r="G7" i="84" l="1"/>
  <c r="J29" i="84"/>
  <c r="I524" i="80"/>
  <c r="J524" i="80" s="1"/>
  <c r="I525" i="80"/>
  <c r="K525" i="80" s="1"/>
  <c r="K524" i="80" l="1"/>
  <c r="J525" i="80"/>
  <c r="G91" i="20" l="1"/>
  <c r="H91" i="20"/>
  <c r="I91" i="20"/>
  <c r="E9" i="77"/>
  <c r="I21" i="80"/>
  <c r="J21" i="80" s="1"/>
  <c r="I22" i="80"/>
  <c r="J22" i="80" s="1"/>
  <c r="I23" i="80"/>
  <c r="J23" i="80" s="1"/>
  <c r="I24" i="80"/>
  <c r="J24" i="80" s="1"/>
  <c r="I25" i="80"/>
  <c r="J25" i="80" s="1"/>
  <c r="I26" i="80"/>
  <c r="J26" i="80" s="1"/>
  <c r="I27" i="80"/>
  <c r="J27" i="80" s="1"/>
  <c r="I28" i="80"/>
  <c r="J28" i="80" s="1"/>
  <c r="I29" i="80"/>
  <c r="J29" i="80" s="1"/>
  <c r="I30" i="80"/>
  <c r="J30" i="80" s="1"/>
  <c r="I31" i="80"/>
  <c r="I32" i="80"/>
  <c r="J32" i="80" s="1"/>
  <c r="I33" i="80"/>
  <c r="J33" i="80" s="1"/>
  <c r="I34" i="80"/>
  <c r="J34" i="80" s="1"/>
  <c r="I35" i="80"/>
  <c r="J35" i="80" s="1"/>
  <c r="I36" i="80"/>
  <c r="J36" i="80" s="1"/>
  <c r="I37" i="80"/>
  <c r="J37" i="80" s="1"/>
  <c r="I38" i="80"/>
  <c r="J38" i="80" s="1"/>
  <c r="I39" i="80"/>
  <c r="J39" i="80" s="1"/>
  <c r="I40" i="80"/>
  <c r="J40" i="80" s="1"/>
  <c r="I41" i="80"/>
  <c r="J41" i="80" s="1"/>
  <c r="I42" i="80"/>
  <c r="J42" i="80" s="1"/>
  <c r="I43" i="80"/>
  <c r="J43" i="80" s="1"/>
  <c r="I44" i="80"/>
  <c r="J44" i="80" s="1"/>
  <c r="I45" i="80"/>
  <c r="J45" i="80" s="1"/>
  <c r="I46" i="80"/>
  <c r="J46" i="80" s="1"/>
  <c r="I47" i="80"/>
  <c r="J47" i="80" s="1"/>
  <c r="I48" i="80"/>
  <c r="J48" i="80" s="1"/>
  <c r="I49" i="80"/>
  <c r="J49" i="80" s="1"/>
  <c r="I50" i="80"/>
  <c r="J50" i="80" s="1"/>
  <c r="I51" i="80"/>
  <c r="J51" i="80" s="1"/>
  <c r="I52" i="80"/>
  <c r="J52" i="80" s="1"/>
  <c r="I53" i="80"/>
  <c r="J53" i="80" s="1"/>
  <c r="I54" i="80"/>
  <c r="J54" i="80" s="1"/>
  <c r="I55" i="80"/>
  <c r="J55" i="80" s="1"/>
  <c r="I56" i="80"/>
  <c r="J56" i="80" s="1"/>
  <c r="I57" i="80"/>
  <c r="J57" i="80" s="1"/>
  <c r="I58" i="80"/>
  <c r="J58" i="80" s="1"/>
  <c r="I59" i="80"/>
  <c r="J59" i="80" s="1"/>
  <c r="I60" i="80"/>
  <c r="J60" i="80" s="1"/>
  <c r="I61" i="80"/>
  <c r="J61" i="80" s="1"/>
  <c r="I62" i="80"/>
  <c r="J62" i="80" s="1"/>
  <c r="I63" i="80"/>
  <c r="J63" i="80" s="1"/>
  <c r="I64" i="80"/>
  <c r="J64" i="80" s="1"/>
  <c r="I65" i="80"/>
  <c r="J65" i="80" s="1"/>
  <c r="I66" i="80"/>
  <c r="J66" i="80" s="1"/>
  <c r="I67" i="80"/>
  <c r="J67" i="80" s="1"/>
  <c r="I68" i="80"/>
  <c r="J68" i="80" s="1"/>
  <c r="I69" i="80"/>
  <c r="J69" i="80" s="1"/>
  <c r="I70" i="80"/>
  <c r="J70" i="80" s="1"/>
  <c r="I71" i="80"/>
  <c r="J71" i="80" s="1"/>
  <c r="I72" i="80"/>
  <c r="J72" i="80" s="1"/>
  <c r="I73" i="80"/>
  <c r="J73" i="80" s="1"/>
  <c r="I74" i="80"/>
  <c r="J74" i="80" s="1"/>
  <c r="I75" i="80"/>
  <c r="J75" i="80" s="1"/>
  <c r="I76" i="80"/>
  <c r="J76" i="80" s="1"/>
  <c r="I77" i="80"/>
  <c r="J77" i="80" s="1"/>
  <c r="I78" i="80"/>
  <c r="J78" i="80" s="1"/>
  <c r="I79" i="80"/>
  <c r="J79" i="80" s="1"/>
  <c r="I80" i="80"/>
  <c r="J80" i="80" s="1"/>
  <c r="I81" i="80"/>
  <c r="J81" i="80" s="1"/>
  <c r="I82" i="80"/>
  <c r="J82" i="80" s="1"/>
  <c r="I83" i="80"/>
  <c r="J83" i="80" s="1"/>
  <c r="I84" i="80"/>
  <c r="J84" i="80" s="1"/>
  <c r="I85" i="80"/>
  <c r="J85" i="80" s="1"/>
  <c r="I86" i="80"/>
  <c r="J86" i="80" s="1"/>
  <c r="I87" i="80"/>
  <c r="J87" i="80" s="1"/>
  <c r="I88" i="80"/>
  <c r="J88" i="80" s="1"/>
  <c r="I89" i="80"/>
  <c r="J89" i="80" s="1"/>
  <c r="I90" i="80"/>
  <c r="J90" i="80" s="1"/>
  <c r="I91" i="80"/>
  <c r="J91" i="80" s="1"/>
  <c r="I92" i="80"/>
  <c r="J92" i="80" s="1"/>
  <c r="I93" i="80"/>
  <c r="J93" i="80" s="1"/>
  <c r="I94" i="80"/>
  <c r="J94" i="80" s="1"/>
  <c r="I95" i="80"/>
  <c r="J95" i="80" s="1"/>
  <c r="I96" i="80"/>
  <c r="J96" i="80" s="1"/>
  <c r="I97" i="80"/>
  <c r="J97" i="80" s="1"/>
  <c r="I98" i="80"/>
  <c r="J98" i="80" s="1"/>
  <c r="I99" i="80"/>
  <c r="J99" i="80" s="1"/>
  <c r="I100" i="80"/>
  <c r="J100" i="80" s="1"/>
  <c r="I101" i="80"/>
  <c r="J101" i="80" s="1"/>
  <c r="I102" i="80"/>
  <c r="J102" i="80" s="1"/>
  <c r="I103" i="80"/>
  <c r="J103" i="80" s="1"/>
  <c r="I104" i="80"/>
  <c r="J104" i="80" s="1"/>
  <c r="I105" i="80"/>
  <c r="J105" i="80" s="1"/>
  <c r="I106" i="80"/>
  <c r="J106" i="80" s="1"/>
  <c r="I107" i="80"/>
  <c r="J107" i="80" s="1"/>
  <c r="I108" i="80"/>
  <c r="J108" i="80" s="1"/>
  <c r="I109" i="80"/>
  <c r="J109" i="80" s="1"/>
  <c r="I110" i="80"/>
  <c r="J110" i="80" s="1"/>
  <c r="I111" i="80"/>
  <c r="J111" i="80" s="1"/>
  <c r="I112" i="80"/>
  <c r="J112" i="80" s="1"/>
  <c r="I113" i="80"/>
  <c r="J113" i="80" s="1"/>
  <c r="I114" i="80"/>
  <c r="J114" i="80" s="1"/>
  <c r="I115" i="80"/>
  <c r="J115" i="80" s="1"/>
  <c r="I116" i="80"/>
  <c r="J116" i="80" s="1"/>
  <c r="I117" i="80"/>
  <c r="J117" i="80" s="1"/>
  <c r="I118" i="80"/>
  <c r="J118" i="80" s="1"/>
  <c r="I119" i="80"/>
  <c r="J119" i="80" s="1"/>
  <c r="I120" i="80"/>
  <c r="J120" i="80" s="1"/>
  <c r="I121" i="80"/>
  <c r="J121" i="80" s="1"/>
  <c r="I122" i="80"/>
  <c r="J122" i="80" s="1"/>
  <c r="I123" i="80"/>
  <c r="J123" i="80" s="1"/>
  <c r="I124" i="80"/>
  <c r="J124" i="80" s="1"/>
  <c r="I125" i="80"/>
  <c r="J125" i="80" s="1"/>
  <c r="I126" i="80"/>
  <c r="J126" i="80" s="1"/>
  <c r="I127" i="80"/>
  <c r="J127" i="80" s="1"/>
  <c r="I128" i="80"/>
  <c r="J128" i="80" s="1"/>
  <c r="I129" i="80"/>
  <c r="J129" i="80" s="1"/>
  <c r="I130" i="80"/>
  <c r="J130" i="80" s="1"/>
  <c r="I131" i="80"/>
  <c r="J131" i="80" s="1"/>
  <c r="I132" i="80"/>
  <c r="J132" i="80" s="1"/>
  <c r="I133" i="80"/>
  <c r="J133" i="80" s="1"/>
  <c r="I134" i="80"/>
  <c r="J134" i="80" s="1"/>
  <c r="I135" i="80"/>
  <c r="J135" i="80" s="1"/>
  <c r="I136" i="80"/>
  <c r="J136" i="80" s="1"/>
  <c r="I137" i="80"/>
  <c r="J137" i="80" s="1"/>
  <c r="I138" i="80"/>
  <c r="J138" i="80" s="1"/>
  <c r="I139" i="80"/>
  <c r="J139" i="80" s="1"/>
  <c r="I140" i="80"/>
  <c r="J140" i="80" s="1"/>
  <c r="I141" i="80"/>
  <c r="J141" i="80" s="1"/>
  <c r="I142" i="80"/>
  <c r="J142" i="80" s="1"/>
  <c r="I143" i="80"/>
  <c r="J143" i="80" s="1"/>
  <c r="I144" i="80"/>
  <c r="J144" i="80" s="1"/>
  <c r="I145" i="80"/>
  <c r="J145" i="80" s="1"/>
  <c r="I146" i="80"/>
  <c r="J146" i="80" s="1"/>
  <c r="I147" i="80"/>
  <c r="J147" i="80" s="1"/>
  <c r="I148" i="80"/>
  <c r="J148" i="80" s="1"/>
  <c r="I149" i="80"/>
  <c r="J149" i="80" s="1"/>
  <c r="I150" i="80"/>
  <c r="J150" i="80" s="1"/>
  <c r="I151" i="80"/>
  <c r="J151" i="80" s="1"/>
  <c r="I152" i="80"/>
  <c r="J152" i="80" s="1"/>
  <c r="I153" i="80"/>
  <c r="J153" i="80" s="1"/>
  <c r="I154" i="80"/>
  <c r="J154" i="80" s="1"/>
  <c r="I155" i="80"/>
  <c r="J155" i="80" s="1"/>
  <c r="I156" i="80"/>
  <c r="J156" i="80" s="1"/>
  <c r="I157" i="80"/>
  <c r="J157" i="80" s="1"/>
  <c r="I158" i="80"/>
  <c r="J158" i="80" s="1"/>
  <c r="I159" i="80"/>
  <c r="J159" i="80" s="1"/>
  <c r="I160" i="80"/>
  <c r="J160" i="80" s="1"/>
  <c r="I161" i="80"/>
  <c r="J161" i="80" s="1"/>
  <c r="I162" i="80"/>
  <c r="J162" i="80" s="1"/>
  <c r="I163" i="80"/>
  <c r="J163" i="80" s="1"/>
  <c r="I164" i="80"/>
  <c r="J164" i="80" s="1"/>
  <c r="I165" i="80"/>
  <c r="J165" i="80" s="1"/>
  <c r="I166" i="80"/>
  <c r="J166" i="80" s="1"/>
  <c r="I167" i="80"/>
  <c r="J167" i="80" s="1"/>
  <c r="I168" i="80"/>
  <c r="J168" i="80" s="1"/>
  <c r="I169" i="80"/>
  <c r="J169" i="80" s="1"/>
  <c r="I170" i="80"/>
  <c r="J170" i="80" s="1"/>
  <c r="I171" i="80"/>
  <c r="J171" i="80" s="1"/>
  <c r="I172" i="80"/>
  <c r="J172" i="80" s="1"/>
  <c r="I173" i="80"/>
  <c r="J173" i="80" s="1"/>
  <c r="I174" i="80"/>
  <c r="J174" i="80" s="1"/>
  <c r="I175" i="80"/>
  <c r="J175" i="80" s="1"/>
  <c r="I176" i="80"/>
  <c r="J176" i="80" s="1"/>
  <c r="I177" i="80"/>
  <c r="J177" i="80" s="1"/>
  <c r="I178" i="80"/>
  <c r="J178" i="80" s="1"/>
  <c r="I179" i="80"/>
  <c r="J179" i="80" s="1"/>
  <c r="I180" i="80"/>
  <c r="J180" i="80" s="1"/>
  <c r="I181" i="80"/>
  <c r="J181" i="80" s="1"/>
  <c r="I182" i="80"/>
  <c r="J182" i="80" s="1"/>
  <c r="I183" i="80"/>
  <c r="J183" i="80" s="1"/>
  <c r="I184" i="80"/>
  <c r="J184" i="80" s="1"/>
  <c r="I185" i="80"/>
  <c r="J185" i="80" s="1"/>
  <c r="I186" i="80"/>
  <c r="J186" i="80" s="1"/>
  <c r="I187" i="80"/>
  <c r="J187" i="80" s="1"/>
  <c r="I188" i="80"/>
  <c r="J188" i="80" s="1"/>
  <c r="I189" i="80"/>
  <c r="J189" i="80" s="1"/>
  <c r="I190" i="80"/>
  <c r="J190" i="80" s="1"/>
  <c r="I191" i="80"/>
  <c r="J191" i="80" s="1"/>
  <c r="I192" i="80"/>
  <c r="J192" i="80" s="1"/>
  <c r="I193" i="80"/>
  <c r="J193" i="80" s="1"/>
  <c r="I194" i="80"/>
  <c r="J194" i="80" s="1"/>
  <c r="I195" i="80"/>
  <c r="J195" i="80" s="1"/>
  <c r="I196" i="80"/>
  <c r="J196" i="80" s="1"/>
  <c r="I197" i="80"/>
  <c r="J197" i="80" s="1"/>
  <c r="I198" i="80"/>
  <c r="J198" i="80" s="1"/>
  <c r="I199" i="80"/>
  <c r="J199" i="80" s="1"/>
  <c r="I200" i="80"/>
  <c r="J200" i="80" s="1"/>
  <c r="I201" i="80"/>
  <c r="J201" i="80" s="1"/>
  <c r="I202" i="80"/>
  <c r="J202" i="80" s="1"/>
  <c r="I203" i="80"/>
  <c r="J203" i="80" s="1"/>
  <c r="I204" i="80"/>
  <c r="J204" i="80" s="1"/>
  <c r="I205" i="80"/>
  <c r="J205" i="80" s="1"/>
  <c r="I206" i="80"/>
  <c r="J206" i="80" s="1"/>
  <c r="I207" i="80"/>
  <c r="J207" i="80" s="1"/>
  <c r="I208" i="80"/>
  <c r="J208" i="80" s="1"/>
  <c r="I209" i="80"/>
  <c r="J209" i="80" s="1"/>
  <c r="I210" i="80"/>
  <c r="J210" i="80" s="1"/>
  <c r="I211" i="80"/>
  <c r="J211" i="80" s="1"/>
  <c r="I212" i="80"/>
  <c r="J212" i="80" s="1"/>
  <c r="I213" i="80"/>
  <c r="J213" i="80" s="1"/>
  <c r="I214" i="80"/>
  <c r="J214" i="80" s="1"/>
  <c r="I215" i="80"/>
  <c r="J215" i="80" s="1"/>
  <c r="I216" i="80"/>
  <c r="J216" i="80" s="1"/>
  <c r="I217" i="80"/>
  <c r="J217" i="80" s="1"/>
  <c r="I218" i="80"/>
  <c r="J218" i="80" s="1"/>
  <c r="I219" i="80"/>
  <c r="J219" i="80" s="1"/>
  <c r="I220" i="80"/>
  <c r="J220" i="80" s="1"/>
  <c r="I221" i="80"/>
  <c r="J221" i="80" s="1"/>
  <c r="I222" i="80"/>
  <c r="J222" i="80" s="1"/>
  <c r="I223" i="80"/>
  <c r="J223" i="80" s="1"/>
  <c r="I224" i="80"/>
  <c r="J224" i="80" s="1"/>
  <c r="I225" i="80"/>
  <c r="J225" i="80" s="1"/>
  <c r="I226" i="80"/>
  <c r="J226" i="80" s="1"/>
  <c r="I227" i="80"/>
  <c r="J227" i="80" s="1"/>
  <c r="I228" i="80"/>
  <c r="J228" i="80" s="1"/>
  <c r="I229" i="80"/>
  <c r="J229" i="80" s="1"/>
  <c r="I230" i="80"/>
  <c r="J230" i="80" s="1"/>
  <c r="I231" i="80"/>
  <c r="J231" i="80" s="1"/>
  <c r="I232" i="80"/>
  <c r="J232" i="80" s="1"/>
  <c r="I233" i="80"/>
  <c r="J233" i="80" s="1"/>
  <c r="I234" i="80"/>
  <c r="J234" i="80" s="1"/>
  <c r="I235" i="80"/>
  <c r="J235" i="80" s="1"/>
  <c r="I236" i="80"/>
  <c r="J236" i="80" s="1"/>
  <c r="I237" i="80"/>
  <c r="J237" i="80" s="1"/>
  <c r="I238" i="80"/>
  <c r="J238" i="80" s="1"/>
  <c r="I239" i="80"/>
  <c r="J239" i="80" s="1"/>
  <c r="I240" i="80"/>
  <c r="J240" i="80" s="1"/>
  <c r="I241" i="80"/>
  <c r="J241" i="80" s="1"/>
  <c r="I242" i="80"/>
  <c r="J242" i="80" s="1"/>
  <c r="I243" i="80"/>
  <c r="J243" i="80" s="1"/>
  <c r="I244" i="80"/>
  <c r="J244" i="80" s="1"/>
  <c r="I245" i="80"/>
  <c r="J245" i="80" s="1"/>
  <c r="I246" i="80"/>
  <c r="J246" i="80" s="1"/>
  <c r="I247" i="80"/>
  <c r="J247" i="80" s="1"/>
  <c r="I248" i="80"/>
  <c r="J248" i="80" s="1"/>
  <c r="I249" i="80"/>
  <c r="J249" i="80" s="1"/>
  <c r="I250" i="80"/>
  <c r="J250" i="80" s="1"/>
  <c r="I251" i="80"/>
  <c r="J251" i="80" s="1"/>
  <c r="I252" i="80"/>
  <c r="J252" i="80" s="1"/>
  <c r="I253" i="80"/>
  <c r="J253" i="80" s="1"/>
  <c r="I254" i="80"/>
  <c r="J254" i="80" s="1"/>
  <c r="I255" i="80"/>
  <c r="J255" i="80" s="1"/>
  <c r="I256" i="80"/>
  <c r="J256" i="80" s="1"/>
  <c r="I257" i="80"/>
  <c r="J257" i="80" s="1"/>
  <c r="I258" i="80"/>
  <c r="J258" i="80" s="1"/>
  <c r="I259" i="80"/>
  <c r="J259" i="80" s="1"/>
  <c r="I260" i="80"/>
  <c r="J260" i="80" s="1"/>
  <c r="I261" i="80"/>
  <c r="J261" i="80" s="1"/>
  <c r="I262" i="80"/>
  <c r="J262" i="80" s="1"/>
  <c r="I263" i="80"/>
  <c r="J263" i="80" s="1"/>
  <c r="I264" i="80"/>
  <c r="J264" i="80" s="1"/>
  <c r="I265" i="80"/>
  <c r="J265" i="80" s="1"/>
  <c r="I266" i="80"/>
  <c r="J266" i="80" s="1"/>
  <c r="I267" i="80"/>
  <c r="J267" i="80" s="1"/>
  <c r="I268" i="80"/>
  <c r="J268" i="80" s="1"/>
  <c r="I269" i="80"/>
  <c r="J269" i="80" s="1"/>
  <c r="I270" i="80"/>
  <c r="J270" i="80" s="1"/>
  <c r="I271" i="80"/>
  <c r="J271" i="80" s="1"/>
  <c r="I272" i="80"/>
  <c r="J272" i="80" s="1"/>
  <c r="I273" i="80"/>
  <c r="J273" i="80" s="1"/>
  <c r="I274" i="80"/>
  <c r="J274" i="80" s="1"/>
  <c r="I275" i="80"/>
  <c r="J275" i="80" s="1"/>
  <c r="I276" i="80"/>
  <c r="J276" i="80" s="1"/>
  <c r="I277" i="80"/>
  <c r="J277" i="80" s="1"/>
  <c r="I278" i="80"/>
  <c r="J278" i="80" s="1"/>
  <c r="I279" i="80"/>
  <c r="J279" i="80" s="1"/>
  <c r="I280" i="80"/>
  <c r="J280" i="80" s="1"/>
  <c r="I281" i="80"/>
  <c r="J281" i="80" s="1"/>
  <c r="I282" i="80"/>
  <c r="J282" i="80" s="1"/>
  <c r="I283" i="80"/>
  <c r="J283" i="80" s="1"/>
  <c r="I284" i="80"/>
  <c r="J284" i="80" s="1"/>
  <c r="I285" i="80"/>
  <c r="J285" i="80" s="1"/>
  <c r="I286" i="80"/>
  <c r="J286" i="80" s="1"/>
  <c r="I287" i="80"/>
  <c r="J287" i="80" s="1"/>
  <c r="I288" i="80"/>
  <c r="J288" i="80" s="1"/>
  <c r="I289" i="80"/>
  <c r="J289" i="80" s="1"/>
  <c r="I290" i="80"/>
  <c r="J290" i="80" s="1"/>
  <c r="I291" i="80"/>
  <c r="J291" i="80" s="1"/>
  <c r="I292" i="80"/>
  <c r="J292" i="80" s="1"/>
  <c r="I293" i="80"/>
  <c r="J293" i="80" s="1"/>
  <c r="I294" i="80"/>
  <c r="J294" i="80" s="1"/>
  <c r="I295" i="80"/>
  <c r="J295" i="80" s="1"/>
  <c r="I296" i="80"/>
  <c r="J296" i="80" s="1"/>
  <c r="I297" i="80"/>
  <c r="J297" i="80" s="1"/>
  <c r="I298" i="80"/>
  <c r="J298" i="80" s="1"/>
  <c r="I299" i="80"/>
  <c r="J299" i="80" s="1"/>
  <c r="I300" i="80"/>
  <c r="J300" i="80" s="1"/>
  <c r="I301" i="80"/>
  <c r="J301" i="80" s="1"/>
  <c r="I302" i="80"/>
  <c r="J302" i="80" s="1"/>
  <c r="I303" i="80"/>
  <c r="J303" i="80" s="1"/>
  <c r="I304" i="80"/>
  <c r="J304" i="80" s="1"/>
  <c r="I305" i="80"/>
  <c r="J305" i="80" s="1"/>
  <c r="I306" i="80"/>
  <c r="J306" i="80" s="1"/>
  <c r="I307" i="80"/>
  <c r="J307" i="80" s="1"/>
  <c r="I308" i="80"/>
  <c r="J308" i="80" s="1"/>
  <c r="I309" i="80"/>
  <c r="J309" i="80" s="1"/>
  <c r="I310" i="80"/>
  <c r="J310" i="80" s="1"/>
  <c r="I311" i="80"/>
  <c r="J311" i="80" s="1"/>
  <c r="I312" i="80"/>
  <c r="J312" i="80" s="1"/>
  <c r="I313" i="80"/>
  <c r="J313" i="80" s="1"/>
  <c r="I314" i="80"/>
  <c r="J314" i="80" s="1"/>
  <c r="I315" i="80"/>
  <c r="J315" i="80" s="1"/>
  <c r="I316" i="80"/>
  <c r="J316" i="80" s="1"/>
  <c r="I317" i="80"/>
  <c r="J317" i="80" s="1"/>
  <c r="I318" i="80"/>
  <c r="J318" i="80" s="1"/>
  <c r="I319" i="80"/>
  <c r="J319" i="80" s="1"/>
  <c r="I320" i="80"/>
  <c r="J320" i="80" s="1"/>
  <c r="I321" i="80"/>
  <c r="J321" i="80" s="1"/>
  <c r="I322" i="80"/>
  <c r="J322" i="80" s="1"/>
  <c r="I323" i="80"/>
  <c r="J323" i="80" s="1"/>
  <c r="I324" i="80"/>
  <c r="J324" i="80" s="1"/>
  <c r="I325" i="80"/>
  <c r="J325" i="80" s="1"/>
  <c r="I326" i="80"/>
  <c r="J326" i="80" s="1"/>
  <c r="I327" i="80"/>
  <c r="J327" i="80" s="1"/>
  <c r="I328" i="80"/>
  <c r="J328" i="80" s="1"/>
  <c r="I329" i="80"/>
  <c r="J329" i="80" s="1"/>
  <c r="I330" i="80"/>
  <c r="J330" i="80" s="1"/>
  <c r="I331" i="80"/>
  <c r="J331" i="80" s="1"/>
  <c r="I332" i="80"/>
  <c r="J332" i="80" s="1"/>
  <c r="I333" i="80"/>
  <c r="J333" i="80" s="1"/>
  <c r="I334" i="80"/>
  <c r="J334" i="80" s="1"/>
  <c r="I335" i="80"/>
  <c r="J335" i="80" s="1"/>
  <c r="I336" i="80"/>
  <c r="J336" i="80" s="1"/>
  <c r="I337" i="80"/>
  <c r="J337" i="80" s="1"/>
  <c r="I338" i="80"/>
  <c r="J338" i="80" s="1"/>
  <c r="I339" i="80"/>
  <c r="J339" i="80" s="1"/>
  <c r="I340" i="80"/>
  <c r="J340" i="80" s="1"/>
  <c r="I341" i="80"/>
  <c r="J341" i="80" s="1"/>
  <c r="I342" i="80"/>
  <c r="J342" i="80" s="1"/>
  <c r="I343" i="80"/>
  <c r="J343" i="80" s="1"/>
  <c r="I344" i="80"/>
  <c r="J344" i="80" s="1"/>
  <c r="I345" i="80"/>
  <c r="J345" i="80" s="1"/>
  <c r="I346" i="80"/>
  <c r="J346" i="80" s="1"/>
  <c r="I347" i="80"/>
  <c r="J347" i="80" s="1"/>
  <c r="I348" i="80"/>
  <c r="J348" i="80" s="1"/>
  <c r="I349" i="80"/>
  <c r="J349" i="80" s="1"/>
  <c r="I350" i="80"/>
  <c r="J350" i="80" s="1"/>
  <c r="I351" i="80"/>
  <c r="J351" i="80" s="1"/>
  <c r="I352" i="80"/>
  <c r="J352" i="80" s="1"/>
  <c r="I353" i="80"/>
  <c r="J353" i="80" s="1"/>
  <c r="I354" i="80"/>
  <c r="J354" i="80" s="1"/>
  <c r="I355" i="80"/>
  <c r="J355" i="80" s="1"/>
  <c r="I356" i="80"/>
  <c r="J356" i="80" s="1"/>
  <c r="I357" i="80"/>
  <c r="J357" i="80" s="1"/>
  <c r="I358" i="80"/>
  <c r="J358" i="80" s="1"/>
  <c r="I359" i="80"/>
  <c r="J359" i="80" s="1"/>
  <c r="I360" i="80"/>
  <c r="J360" i="80" s="1"/>
  <c r="I361" i="80"/>
  <c r="J361" i="80" s="1"/>
  <c r="I362" i="80"/>
  <c r="J362" i="80" s="1"/>
  <c r="I363" i="80"/>
  <c r="J363" i="80" s="1"/>
  <c r="I364" i="80"/>
  <c r="J364" i="80" s="1"/>
  <c r="I365" i="80"/>
  <c r="J365" i="80" s="1"/>
  <c r="I366" i="80"/>
  <c r="J366" i="80" s="1"/>
  <c r="I367" i="80"/>
  <c r="J367" i="80" s="1"/>
  <c r="I368" i="80"/>
  <c r="J368" i="80" s="1"/>
  <c r="I369" i="80"/>
  <c r="J369" i="80" s="1"/>
  <c r="I370" i="80"/>
  <c r="J370" i="80" s="1"/>
  <c r="I371" i="80"/>
  <c r="J371" i="80" s="1"/>
  <c r="I372" i="80"/>
  <c r="J372" i="80" s="1"/>
  <c r="I373" i="80"/>
  <c r="J373" i="80" s="1"/>
  <c r="I374" i="80"/>
  <c r="J374" i="80" s="1"/>
  <c r="I375" i="80"/>
  <c r="J375" i="80" s="1"/>
  <c r="I376" i="80"/>
  <c r="J376" i="80" s="1"/>
  <c r="I377" i="80"/>
  <c r="J377" i="80" s="1"/>
  <c r="I378" i="80"/>
  <c r="J378" i="80" s="1"/>
  <c r="I379" i="80"/>
  <c r="J379" i="80" s="1"/>
  <c r="I380" i="80"/>
  <c r="J380" i="80" s="1"/>
  <c r="I381" i="80"/>
  <c r="J381" i="80" s="1"/>
  <c r="I382" i="80"/>
  <c r="J382" i="80" s="1"/>
  <c r="I383" i="80"/>
  <c r="J383" i="80" s="1"/>
  <c r="I384" i="80"/>
  <c r="J384" i="80" s="1"/>
  <c r="I385" i="80"/>
  <c r="J385" i="80" s="1"/>
  <c r="I386" i="80"/>
  <c r="J386" i="80" s="1"/>
  <c r="I387" i="80"/>
  <c r="J387" i="80" s="1"/>
  <c r="I388" i="80"/>
  <c r="J388" i="80" s="1"/>
  <c r="I389" i="80"/>
  <c r="J389" i="80" s="1"/>
  <c r="I390" i="80"/>
  <c r="J390" i="80" s="1"/>
  <c r="I391" i="80"/>
  <c r="J391" i="80" s="1"/>
  <c r="I392" i="80"/>
  <c r="J392" i="80" s="1"/>
  <c r="I393" i="80"/>
  <c r="J393" i="80" s="1"/>
  <c r="I394" i="80"/>
  <c r="J394" i="80" s="1"/>
  <c r="I395" i="80"/>
  <c r="J395" i="80" s="1"/>
  <c r="I396" i="80"/>
  <c r="J396" i="80" s="1"/>
  <c r="I397" i="80"/>
  <c r="J397" i="80" s="1"/>
  <c r="I398" i="80"/>
  <c r="J398" i="80" s="1"/>
  <c r="I399" i="80"/>
  <c r="J399" i="80" s="1"/>
  <c r="I400" i="80"/>
  <c r="J400" i="80" s="1"/>
  <c r="I401" i="80"/>
  <c r="J401" i="80" s="1"/>
  <c r="I402" i="80"/>
  <c r="J402" i="80" s="1"/>
  <c r="I403" i="80"/>
  <c r="J403" i="80" s="1"/>
  <c r="I404" i="80"/>
  <c r="J404" i="80" s="1"/>
  <c r="I405" i="80"/>
  <c r="J405" i="80" s="1"/>
  <c r="I406" i="80"/>
  <c r="J406" i="80" s="1"/>
  <c r="I407" i="80"/>
  <c r="J407" i="80" s="1"/>
  <c r="I408" i="80"/>
  <c r="J408" i="80" s="1"/>
  <c r="I409" i="80"/>
  <c r="J409" i="80" s="1"/>
  <c r="I410" i="80"/>
  <c r="J410" i="80" s="1"/>
  <c r="I411" i="80"/>
  <c r="J411" i="80" s="1"/>
  <c r="I412" i="80"/>
  <c r="J412" i="80" s="1"/>
  <c r="I413" i="80"/>
  <c r="J413" i="80" s="1"/>
  <c r="I414" i="80"/>
  <c r="J414" i="80" s="1"/>
  <c r="I415" i="80"/>
  <c r="J415" i="80" s="1"/>
  <c r="I416" i="80"/>
  <c r="J416" i="80" s="1"/>
  <c r="I417" i="80"/>
  <c r="J417" i="80" s="1"/>
  <c r="I418" i="80"/>
  <c r="J418" i="80" s="1"/>
  <c r="I419" i="80"/>
  <c r="J419" i="80" s="1"/>
  <c r="I420" i="80"/>
  <c r="J420" i="80" s="1"/>
  <c r="I421" i="80"/>
  <c r="J421" i="80" s="1"/>
  <c r="I422" i="80"/>
  <c r="J422" i="80" s="1"/>
  <c r="I423" i="80"/>
  <c r="J423" i="80" s="1"/>
  <c r="I424" i="80"/>
  <c r="J424" i="80" s="1"/>
  <c r="I425" i="80"/>
  <c r="J425" i="80" s="1"/>
  <c r="I426" i="80"/>
  <c r="J426" i="80" s="1"/>
  <c r="I427" i="80"/>
  <c r="J427" i="80" s="1"/>
  <c r="I428" i="80"/>
  <c r="J428" i="80" s="1"/>
  <c r="I429" i="80"/>
  <c r="J429" i="80" s="1"/>
  <c r="I430" i="80"/>
  <c r="J430" i="80" s="1"/>
  <c r="I431" i="80"/>
  <c r="J431" i="80" s="1"/>
  <c r="I432" i="80"/>
  <c r="J432" i="80" s="1"/>
  <c r="I433" i="80"/>
  <c r="J433" i="80" s="1"/>
  <c r="I434" i="80"/>
  <c r="J434" i="80" s="1"/>
  <c r="I435" i="80"/>
  <c r="J435" i="80" s="1"/>
  <c r="I436" i="80"/>
  <c r="J436" i="80" s="1"/>
  <c r="I437" i="80"/>
  <c r="J437" i="80" s="1"/>
  <c r="I438" i="80"/>
  <c r="J438" i="80" s="1"/>
  <c r="I439" i="80"/>
  <c r="J439" i="80" s="1"/>
  <c r="I440" i="80"/>
  <c r="J440" i="80" s="1"/>
  <c r="I441" i="80"/>
  <c r="J441" i="80" s="1"/>
  <c r="I442" i="80"/>
  <c r="J442" i="80" s="1"/>
  <c r="I443" i="80"/>
  <c r="J443" i="80" s="1"/>
  <c r="I444" i="80"/>
  <c r="J444" i="80" s="1"/>
  <c r="I445" i="80"/>
  <c r="J445" i="80" s="1"/>
  <c r="I446" i="80"/>
  <c r="J446" i="80" s="1"/>
  <c r="I447" i="80"/>
  <c r="J447" i="80" s="1"/>
  <c r="I448" i="80"/>
  <c r="J448" i="80" s="1"/>
  <c r="I449" i="80"/>
  <c r="J449" i="80" s="1"/>
  <c r="I450" i="80"/>
  <c r="J450" i="80" s="1"/>
  <c r="I451" i="80"/>
  <c r="J451" i="80" s="1"/>
  <c r="I452" i="80"/>
  <c r="J452" i="80" s="1"/>
  <c r="I453" i="80"/>
  <c r="J453" i="80" s="1"/>
  <c r="I454" i="80"/>
  <c r="J454" i="80" s="1"/>
  <c r="I455" i="80"/>
  <c r="J455" i="80" s="1"/>
  <c r="I456" i="80"/>
  <c r="J456" i="80" s="1"/>
  <c r="I457" i="80"/>
  <c r="J457" i="80" s="1"/>
  <c r="I458" i="80"/>
  <c r="J458" i="80" s="1"/>
  <c r="I459" i="80"/>
  <c r="J459" i="80" s="1"/>
  <c r="I460" i="80"/>
  <c r="J460" i="80" s="1"/>
  <c r="I461" i="80"/>
  <c r="J461" i="80" s="1"/>
  <c r="I462" i="80"/>
  <c r="J462" i="80" s="1"/>
  <c r="I463" i="80"/>
  <c r="J463" i="80" s="1"/>
  <c r="I464" i="80"/>
  <c r="J464" i="80" s="1"/>
  <c r="I465" i="80"/>
  <c r="J465" i="80" s="1"/>
  <c r="I466" i="80"/>
  <c r="J466" i="80" s="1"/>
  <c r="I467" i="80"/>
  <c r="J467" i="80" s="1"/>
  <c r="I468" i="80"/>
  <c r="J468" i="80" s="1"/>
  <c r="I469" i="80"/>
  <c r="J469" i="80" s="1"/>
  <c r="I470" i="80"/>
  <c r="J470" i="80" s="1"/>
  <c r="I471" i="80"/>
  <c r="J471" i="80" s="1"/>
  <c r="I472" i="80"/>
  <c r="J472" i="80" s="1"/>
  <c r="I473" i="80"/>
  <c r="J473" i="80" s="1"/>
  <c r="I474" i="80"/>
  <c r="J474" i="80" s="1"/>
  <c r="I475" i="80"/>
  <c r="J475" i="80" s="1"/>
  <c r="I476" i="80"/>
  <c r="J476" i="80" s="1"/>
  <c r="I477" i="80"/>
  <c r="J477" i="80" s="1"/>
  <c r="I478" i="80"/>
  <c r="J478" i="80" s="1"/>
  <c r="I479" i="80"/>
  <c r="J479" i="80" s="1"/>
  <c r="I480" i="80"/>
  <c r="J480" i="80" s="1"/>
  <c r="I481" i="80"/>
  <c r="J481" i="80" s="1"/>
  <c r="I482" i="80"/>
  <c r="J482" i="80" s="1"/>
  <c r="I483" i="80"/>
  <c r="J483" i="80" s="1"/>
  <c r="I484" i="80"/>
  <c r="J484" i="80" s="1"/>
  <c r="I485" i="80"/>
  <c r="J485" i="80" s="1"/>
  <c r="I486" i="80"/>
  <c r="J486" i="80" s="1"/>
  <c r="I487" i="80"/>
  <c r="J487" i="80" s="1"/>
  <c r="I488" i="80"/>
  <c r="J488" i="80" s="1"/>
  <c r="I489" i="80"/>
  <c r="J489" i="80" s="1"/>
  <c r="I490" i="80"/>
  <c r="J490" i="80" s="1"/>
  <c r="I491" i="80"/>
  <c r="J491" i="80" s="1"/>
  <c r="I492" i="80"/>
  <c r="J492" i="80" s="1"/>
  <c r="I493" i="80"/>
  <c r="J493" i="80" s="1"/>
  <c r="I494" i="80"/>
  <c r="J494" i="80" s="1"/>
  <c r="I495" i="80"/>
  <c r="J495" i="80" s="1"/>
  <c r="I496" i="80"/>
  <c r="J496" i="80" s="1"/>
  <c r="I497" i="80"/>
  <c r="J497" i="80" s="1"/>
  <c r="I498" i="80"/>
  <c r="J498" i="80" s="1"/>
  <c r="I499" i="80"/>
  <c r="J499" i="80" s="1"/>
  <c r="I500" i="80"/>
  <c r="J500" i="80" s="1"/>
  <c r="I501" i="80"/>
  <c r="J501" i="80" s="1"/>
  <c r="I502" i="80"/>
  <c r="J502" i="80" s="1"/>
  <c r="I503" i="80"/>
  <c r="J503" i="80" s="1"/>
  <c r="I504" i="80"/>
  <c r="J504" i="80" s="1"/>
  <c r="I505" i="80"/>
  <c r="J505" i="80" s="1"/>
  <c r="I506" i="80"/>
  <c r="J506" i="80" s="1"/>
  <c r="I507" i="80"/>
  <c r="J507" i="80" s="1"/>
  <c r="I508" i="80"/>
  <c r="J508" i="80" s="1"/>
  <c r="I509" i="80"/>
  <c r="J509" i="80" s="1"/>
  <c r="I510" i="80"/>
  <c r="J510" i="80" s="1"/>
  <c r="I511" i="80"/>
  <c r="J511" i="80" s="1"/>
  <c r="I512" i="80"/>
  <c r="J512" i="80" s="1"/>
  <c r="I513" i="80"/>
  <c r="J513" i="80" s="1"/>
  <c r="I514" i="80"/>
  <c r="J514" i="80" s="1"/>
  <c r="I515" i="80"/>
  <c r="J515" i="80" s="1"/>
  <c r="I516" i="80"/>
  <c r="J516" i="80" s="1"/>
  <c r="I517" i="80"/>
  <c r="J517" i="80" s="1"/>
  <c r="I518" i="80"/>
  <c r="J518" i="80" s="1"/>
  <c r="I519" i="80"/>
  <c r="J519" i="80" s="1"/>
  <c r="I520" i="80"/>
  <c r="J520" i="80" s="1"/>
  <c r="I521" i="80"/>
  <c r="J521" i="80" s="1"/>
  <c r="I522" i="80"/>
  <c r="J522" i="80" s="1"/>
  <c r="I523" i="80"/>
  <c r="J523" i="80" s="1"/>
  <c r="I20" i="80"/>
  <c r="J31" i="80" l="1"/>
  <c r="K31" i="80"/>
  <c r="J91" i="20"/>
  <c r="E10" i="77"/>
  <c r="E11" i="77" s="1"/>
  <c r="E12" i="77" s="1"/>
  <c r="E13" i="77" s="1"/>
  <c r="K20" i="80"/>
  <c r="J20" i="80"/>
  <c r="M9" i="77"/>
  <c r="M10" i="77" s="1"/>
  <c r="M11" i="77" s="1"/>
  <c r="M12" i="77" s="1"/>
  <c r="C4" i="80" l="1"/>
  <c r="M13" i="77"/>
  <c r="E14" i="77"/>
  <c r="M14" i="77" l="1"/>
  <c r="E15" i="77"/>
  <c r="M15" i="77" l="1"/>
  <c r="E16" i="77"/>
  <c r="M16" i="77" l="1"/>
  <c r="E17" i="77"/>
  <c r="M17" i="77" l="1"/>
  <c r="E18" i="77"/>
  <c r="M18" i="77" l="1"/>
  <c r="E19" i="77"/>
  <c r="M19" i="77" l="1"/>
  <c r="E20" i="77"/>
  <c r="E21" i="77" s="1"/>
  <c r="E22" i="77" s="1"/>
  <c r="M20" i="77" l="1"/>
  <c r="M21" i="77" s="1"/>
  <c r="M22" i="77" s="1"/>
  <c r="L17" i="61" l="1"/>
  <c r="M17" i="61" s="1"/>
  <c r="D130" i="76"/>
  <c r="C130" i="76"/>
  <c r="D129" i="76"/>
  <c r="C129" i="76"/>
  <c r="E124" i="76"/>
  <c r="G54" i="20" l="1"/>
  <c r="H54" i="20"/>
  <c r="I54" i="20"/>
  <c r="A91" i="20"/>
  <c r="A17" i="75" s="1"/>
  <c r="B91" i="20"/>
  <c r="B17" i="75" s="1"/>
  <c r="K17" i="75" s="1"/>
  <c r="C54" i="20"/>
  <c r="A54" i="20"/>
  <c r="B54" i="20"/>
  <c r="J8" i="20"/>
  <c r="J9" i="20"/>
  <c r="J10" i="20"/>
  <c r="J11" i="20"/>
  <c r="J12" i="20"/>
  <c r="J13" i="20"/>
  <c r="J14" i="20"/>
  <c r="J15" i="20"/>
  <c r="J16" i="20"/>
  <c r="J17" i="20"/>
  <c r="J18" i="20"/>
  <c r="J19" i="20"/>
  <c r="J20" i="20"/>
  <c r="J54" i="20" l="1"/>
  <c r="C91" i="20"/>
  <c r="E121" i="76" l="1"/>
  <c r="E122" i="76"/>
  <c r="E123" i="76"/>
  <c r="E6" i="76" l="1"/>
  <c r="K100" i="80" l="1"/>
  <c r="K60" i="80"/>
  <c r="K41" i="80"/>
  <c r="K104" i="80"/>
  <c r="K80" i="80"/>
  <c r="K120" i="80"/>
  <c r="K116" i="80"/>
  <c r="K112" i="80"/>
  <c r="K108" i="80"/>
  <c r="K96" i="80"/>
  <c r="K92" i="80"/>
  <c r="K88" i="80"/>
  <c r="K76" i="80"/>
  <c r="K72" i="80"/>
  <c r="K68" i="80"/>
  <c r="K64" i="80"/>
  <c r="K56" i="80"/>
  <c r="K52" i="80"/>
  <c r="K48" i="80"/>
  <c r="L12" i="61"/>
  <c r="M12" i="61" s="1"/>
  <c r="K29" i="80"/>
  <c r="K33" i="80"/>
  <c r="K37" i="80"/>
  <c r="K85" i="80"/>
  <c r="K22" i="80"/>
  <c r="K46" i="80"/>
  <c r="K50" i="80"/>
  <c r="K54" i="80"/>
  <c r="K58" i="80"/>
  <c r="K62" i="80"/>
  <c r="K66" i="80"/>
  <c r="K70" i="80"/>
  <c r="K74" i="80"/>
  <c r="K78" i="80"/>
  <c r="K82" i="80"/>
  <c r="K90" i="80"/>
  <c r="K94" i="80"/>
  <c r="K98" i="80"/>
  <c r="K102" i="80"/>
  <c r="K106" i="80"/>
  <c r="K110" i="80"/>
  <c r="K114" i="80"/>
  <c r="K118" i="80"/>
  <c r="K27" i="80"/>
  <c r="K35" i="80"/>
  <c r="K39" i="80"/>
  <c r="K43" i="80"/>
  <c r="K83" i="80"/>
  <c r="K137" i="80"/>
  <c r="K24" i="80"/>
  <c r="K122" i="80"/>
  <c r="K126" i="80"/>
  <c r="K130" i="80"/>
  <c r="K124" i="80"/>
  <c r="K128" i="80"/>
  <c r="K132" i="80"/>
  <c r="K145" i="80"/>
  <c r="K146" i="80"/>
  <c r="K142" i="80"/>
  <c r="K134" i="80"/>
  <c r="K141" i="80"/>
  <c r="K25" i="80"/>
  <c r="K28" i="80"/>
  <c r="K36" i="80"/>
  <c r="K51" i="80"/>
  <c r="K53" i="80"/>
  <c r="K79" i="80"/>
  <c r="K117" i="80"/>
  <c r="K133" i="80"/>
  <c r="K105" i="80" l="1"/>
  <c r="K127" i="80"/>
  <c r="K84" i="80"/>
  <c r="K44" i="80"/>
  <c r="K121" i="80"/>
  <c r="K139" i="80"/>
  <c r="K95" i="80"/>
  <c r="K65" i="80"/>
  <c r="K42" i="80"/>
  <c r="K26" i="80"/>
  <c r="K111" i="80"/>
  <c r="K89" i="80"/>
  <c r="K63" i="80"/>
  <c r="K47" i="80"/>
  <c r="K123" i="80"/>
  <c r="K109" i="80"/>
  <c r="K57" i="80"/>
  <c r="K45" i="80"/>
  <c r="K32" i="80"/>
  <c r="K21" i="80"/>
  <c r="K129" i="80"/>
  <c r="K73" i="80"/>
  <c r="K61" i="80"/>
  <c r="K143" i="80"/>
  <c r="K115" i="80"/>
  <c r="K101" i="80"/>
  <c r="K67" i="80"/>
  <c r="K136" i="80"/>
  <c r="K99" i="80"/>
  <c r="K81" i="80"/>
  <c r="K30" i="80"/>
  <c r="K59" i="80"/>
  <c r="K49" i="80"/>
  <c r="K40" i="80"/>
  <c r="K158" i="80"/>
  <c r="K153" i="80"/>
  <c r="K135" i="80"/>
  <c r="K125" i="80"/>
  <c r="K107" i="80"/>
  <c r="K86" i="80"/>
  <c r="K75" i="80"/>
  <c r="K113" i="80"/>
  <c r="K93" i="80"/>
  <c r="K38" i="80"/>
  <c r="K138" i="80"/>
  <c r="K91" i="80"/>
  <c r="K69" i="80"/>
  <c r="K150" i="80"/>
  <c r="K97" i="80"/>
  <c r="K77" i="80"/>
  <c r="K34" i="80"/>
  <c r="K119" i="80"/>
  <c r="K103" i="80"/>
  <c r="K87" i="80"/>
  <c r="K71" i="80"/>
  <c r="K55" i="80"/>
  <c r="K23" i="80"/>
  <c r="K131" i="80"/>
  <c r="K149" i="80"/>
  <c r="K154" i="80"/>
  <c r="K157" i="80"/>
  <c r="K492" i="80"/>
  <c r="K434" i="80"/>
  <c r="K402" i="80"/>
  <c r="K423" i="80"/>
  <c r="K512" i="80"/>
  <c r="K448" i="80"/>
  <c r="K499" i="80"/>
  <c r="K412" i="80"/>
  <c r="K523" i="80"/>
  <c r="K483" i="80"/>
  <c r="K339" i="80"/>
  <c r="K307" i="80"/>
  <c r="K291" i="80"/>
  <c r="K425" i="80"/>
  <c r="K320" i="80"/>
  <c r="K288" i="80"/>
  <c r="K276" i="80"/>
  <c r="K249" i="80"/>
  <c r="K260" i="80"/>
  <c r="K228" i="80"/>
  <c r="K196" i="80"/>
  <c r="K182" i="80"/>
  <c r="K156" i="80"/>
  <c r="K294" i="80"/>
  <c r="K326" i="80"/>
  <c r="K377" i="80"/>
  <c r="K503" i="80"/>
  <c r="K309" i="80"/>
  <c r="K373" i="80"/>
  <c r="K360" i="80"/>
  <c r="K392" i="80"/>
  <c r="K511" i="80"/>
  <c r="K371" i="80"/>
  <c r="K350" i="80"/>
  <c r="K382" i="80"/>
  <c r="K463" i="80"/>
  <c r="K521" i="80"/>
  <c r="K234" i="80"/>
  <c r="K161" i="80"/>
  <c r="K209" i="80"/>
  <c r="K271" i="80"/>
  <c r="K239" i="80"/>
  <c r="K207" i="80"/>
  <c r="K266" i="80"/>
  <c r="K214" i="80"/>
  <c r="K186" i="80"/>
  <c r="K221" i="80"/>
  <c r="K516" i="80"/>
  <c r="K484" i="80"/>
  <c r="K452" i="80"/>
  <c r="K430" i="80"/>
  <c r="K414" i="80"/>
  <c r="K398" i="80"/>
  <c r="K494" i="80"/>
  <c r="K462" i="80"/>
  <c r="K435" i="80"/>
  <c r="K419" i="80"/>
  <c r="K403" i="80"/>
  <c r="K504" i="80"/>
  <c r="K472" i="80"/>
  <c r="K440" i="80"/>
  <c r="K485" i="80"/>
  <c r="K442" i="80"/>
  <c r="K424" i="80"/>
  <c r="K408" i="80"/>
  <c r="K509" i="80"/>
  <c r="K466" i="80"/>
  <c r="K515" i="80"/>
  <c r="K469" i="80"/>
  <c r="K450" i="80"/>
  <c r="K335" i="80"/>
  <c r="K319" i="80"/>
  <c r="K303" i="80"/>
  <c r="K287" i="80"/>
  <c r="K275" i="80"/>
  <c r="K409" i="80"/>
  <c r="K421" i="80"/>
  <c r="K332" i="80"/>
  <c r="K316" i="80"/>
  <c r="K300" i="80"/>
  <c r="K284" i="80"/>
  <c r="K433" i="80"/>
  <c r="K261" i="80"/>
  <c r="K245" i="80"/>
  <c r="K229" i="80"/>
  <c r="K272" i="80"/>
  <c r="K256" i="80"/>
  <c r="K240" i="80"/>
  <c r="K224" i="80"/>
  <c r="K208" i="80"/>
  <c r="K192" i="80"/>
  <c r="K180" i="80"/>
  <c r="K172" i="80"/>
  <c r="K164" i="80"/>
  <c r="K152" i="80"/>
  <c r="K282" i="80"/>
  <c r="K298" i="80"/>
  <c r="K314" i="80"/>
  <c r="K330" i="80"/>
  <c r="K353" i="80"/>
  <c r="K385" i="80"/>
  <c r="K281" i="80"/>
  <c r="K297" i="80"/>
  <c r="K313" i="80"/>
  <c r="K329" i="80"/>
  <c r="K349" i="80"/>
  <c r="K381" i="80"/>
  <c r="K348" i="80"/>
  <c r="K364" i="80"/>
  <c r="K380" i="80"/>
  <c r="K396" i="80"/>
  <c r="K343" i="80"/>
  <c r="K359" i="80"/>
  <c r="K375" i="80"/>
  <c r="K391" i="80"/>
  <c r="K519" i="80"/>
  <c r="K354" i="80"/>
  <c r="K370" i="80"/>
  <c r="K386" i="80"/>
  <c r="K495" i="80"/>
  <c r="K465" i="80"/>
  <c r="K497" i="80"/>
  <c r="K270" i="80"/>
  <c r="K226" i="80"/>
  <c r="K194" i="80"/>
  <c r="K171" i="80"/>
  <c r="K201" i="80"/>
  <c r="K151" i="80"/>
  <c r="K267" i="80"/>
  <c r="K251" i="80"/>
  <c r="K235" i="80"/>
  <c r="K219" i="80"/>
  <c r="K203" i="80"/>
  <c r="K187" i="80"/>
  <c r="K262" i="80"/>
  <c r="K238" i="80"/>
  <c r="K210" i="80"/>
  <c r="K181" i="80"/>
  <c r="K163" i="80"/>
  <c r="K213" i="80"/>
  <c r="K155" i="80"/>
  <c r="K418" i="80"/>
  <c r="K502" i="80"/>
  <c r="K439" i="80"/>
  <c r="K407" i="80"/>
  <c r="K480" i="80"/>
  <c r="K453" i="80"/>
  <c r="K428" i="80"/>
  <c r="K477" i="80"/>
  <c r="K522" i="80"/>
  <c r="K493" i="80"/>
  <c r="K323" i="80"/>
  <c r="K277" i="80"/>
  <c r="K437" i="80"/>
  <c r="K336" i="80"/>
  <c r="K304" i="80"/>
  <c r="K265" i="80"/>
  <c r="K233" i="80"/>
  <c r="K417" i="80"/>
  <c r="K244" i="80"/>
  <c r="K212" i="80"/>
  <c r="K174" i="80"/>
  <c r="K166" i="80"/>
  <c r="K140" i="80"/>
  <c r="K310" i="80"/>
  <c r="K345" i="80"/>
  <c r="K293" i="80"/>
  <c r="K325" i="80"/>
  <c r="K341" i="80"/>
  <c r="K344" i="80"/>
  <c r="K376" i="80"/>
  <c r="K355" i="80"/>
  <c r="K387" i="80"/>
  <c r="K487" i="80"/>
  <c r="K366" i="80"/>
  <c r="K457" i="80"/>
  <c r="K489" i="80"/>
  <c r="K202" i="80"/>
  <c r="K175" i="80"/>
  <c r="K159" i="80"/>
  <c r="K255" i="80"/>
  <c r="K223" i="80"/>
  <c r="K191" i="80"/>
  <c r="K246" i="80"/>
  <c r="K167" i="80"/>
  <c r="K185" i="80"/>
  <c r="K508" i="80"/>
  <c r="K476" i="80"/>
  <c r="K444" i="80"/>
  <c r="K426" i="80"/>
  <c r="K410" i="80"/>
  <c r="K518" i="80"/>
  <c r="K486" i="80"/>
  <c r="K454" i="80"/>
  <c r="K431" i="80"/>
  <c r="K415" i="80"/>
  <c r="K399" i="80"/>
  <c r="K496" i="80"/>
  <c r="K464" i="80"/>
  <c r="K517" i="80"/>
  <c r="K474" i="80"/>
  <c r="K436" i="80"/>
  <c r="K420" i="80"/>
  <c r="K404" i="80"/>
  <c r="K498" i="80"/>
  <c r="K459" i="80"/>
  <c r="K501" i="80"/>
  <c r="K458" i="80"/>
  <c r="K429" i="80"/>
  <c r="K331" i="80"/>
  <c r="K315" i="80"/>
  <c r="K299" i="80"/>
  <c r="K283" i="80"/>
  <c r="K507" i="80"/>
  <c r="K514" i="80"/>
  <c r="K405" i="80"/>
  <c r="K328" i="80"/>
  <c r="K312" i="80"/>
  <c r="K296" i="80"/>
  <c r="K280" i="80"/>
  <c r="K273" i="80"/>
  <c r="K257" i="80"/>
  <c r="K241" i="80"/>
  <c r="K225" i="80"/>
  <c r="K268" i="80"/>
  <c r="K252" i="80"/>
  <c r="K236" i="80"/>
  <c r="K220" i="80"/>
  <c r="K204" i="80"/>
  <c r="K188" i="80"/>
  <c r="K178" i="80"/>
  <c r="K170" i="80"/>
  <c r="K162" i="80"/>
  <c r="K148" i="80"/>
  <c r="K286" i="80"/>
  <c r="K302" i="80"/>
  <c r="K318" i="80"/>
  <c r="K334" i="80"/>
  <c r="K361" i="80"/>
  <c r="K393" i="80"/>
  <c r="K285" i="80"/>
  <c r="K301" i="80"/>
  <c r="K317" i="80"/>
  <c r="K333" i="80"/>
  <c r="K357" i="80"/>
  <c r="K389" i="80"/>
  <c r="K352" i="80"/>
  <c r="K368" i="80"/>
  <c r="K384" i="80"/>
  <c r="K447" i="80"/>
  <c r="K347" i="80"/>
  <c r="K363" i="80"/>
  <c r="K379" i="80"/>
  <c r="K395" i="80"/>
  <c r="K342" i="80"/>
  <c r="K358" i="80"/>
  <c r="K374" i="80"/>
  <c r="K390" i="80"/>
  <c r="K441" i="80"/>
  <c r="K473" i="80"/>
  <c r="K505" i="80"/>
  <c r="K250" i="80"/>
  <c r="K218" i="80"/>
  <c r="K183" i="80"/>
  <c r="K169" i="80"/>
  <c r="K197" i="80"/>
  <c r="K482" i="80"/>
  <c r="K263" i="80"/>
  <c r="K247" i="80"/>
  <c r="K231" i="80"/>
  <c r="K215" i="80"/>
  <c r="K199" i="80"/>
  <c r="K258" i="80"/>
  <c r="K230" i="80"/>
  <c r="K198" i="80"/>
  <c r="K177" i="80"/>
  <c r="K205" i="80"/>
  <c r="K147" i="80"/>
  <c r="K460" i="80"/>
  <c r="K470" i="80"/>
  <c r="K500" i="80"/>
  <c r="K468" i="80"/>
  <c r="K438" i="80"/>
  <c r="K422" i="80"/>
  <c r="K406" i="80"/>
  <c r="K510" i="80"/>
  <c r="K478" i="80"/>
  <c r="K446" i="80"/>
  <c r="K427" i="80"/>
  <c r="K411" i="80"/>
  <c r="K520" i="80"/>
  <c r="K488" i="80"/>
  <c r="K456" i="80"/>
  <c r="K506" i="80"/>
  <c r="K467" i="80"/>
  <c r="K432" i="80"/>
  <c r="K416" i="80"/>
  <c r="K400" i="80"/>
  <c r="K491" i="80"/>
  <c r="K445" i="80"/>
  <c r="K490" i="80"/>
  <c r="K451" i="80"/>
  <c r="K413" i="80"/>
  <c r="K327" i="80"/>
  <c r="K311" i="80"/>
  <c r="K295" i="80"/>
  <c r="K279" i="80"/>
  <c r="K461" i="80"/>
  <c r="K475" i="80"/>
  <c r="K340" i="80"/>
  <c r="K324" i="80"/>
  <c r="K308" i="80"/>
  <c r="K292" i="80"/>
  <c r="K278" i="80"/>
  <c r="K269" i="80"/>
  <c r="K253" i="80"/>
  <c r="K237" i="80"/>
  <c r="K443" i="80"/>
  <c r="K264" i="80"/>
  <c r="K248" i="80"/>
  <c r="K232" i="80"/>
  <c r="K216" i="80"/>
  <c r="K200" i="80"/>
  <c r="K184" i="80"/>
  <c r="K176" i="80"/>
  <c r="K168" i="80"/>
  <c r="K160" i="80"/>
  <c r="K144" i="80"/>
  <c r="K290" i="80"/>
  <c r="K306" i="80"/>
  <c r="K322" i="80"/>
  <c r="K338" i="80"/>
  <c r="K369" i="80"/>
  <c r="K471" i="80"/>
  <c r="K289" i="80"/>
  <c r="K305" i="80"/>
  <c r="K321" i="80"/>
  <c r="K337" i="80"/>
  <c r="K365" i="80"/>
  <c r="K397" i="80"/>
  <c r="K356" i="80"/>
  <c r="K372" i="80"/>
  <c r="K388" i="80"/>
  <c r="K479" i="80"/>
  <c r="K351" i="80"/>
  <c r="K367" i="80"/>
  <c r="K383" i="80"/>
  <c r="K455" i="80"/>
  <c r="K346" i="80"/>
  <c r="K362" i="80"/>
  <c r="K378" i="80"/>
  <c r="K394" i="80"/>
  <c r="K449" i="80"/>
  <c r="K481" i="80"/>
  <c r="K513" i="80"/>
  <c r="K242" i="80"/>
  <c r="K206" i="80"/>
  <c r="K179" i="80"/>
  <c r="K165" i="80"/>
  <c r="K217" i="80"/>
  <c r="K189" i="80"/>
  <c r="K401" i="80"/>
  <c r="K259" i="80"/>
  <c r="K243" i="80"/>
  <c r="K227" i="80"/>
  <c r="K211" i="80"/>
  <c r="K195" i="80"/>
  <c r="K274" i="80"/>
  <c r="K254" i="80"/>
  <c r="K222" i="80"/>
  <c r="K190" i="80"/>
  <c r="K173" i="80"/>
  <c r="K193" i="80"/>
  <c r="G86" i="20"/>
  <c r="H86" i="20"/>
  <c r="I86" i="20"/>
  <c r="G87" i="20"/>
  <c r="H87" i="20"/>
  <c r="I87" i="20"/>
  <c r="G88" i="20"/>
  <c r="H88" i="20"/>
  <c r="I88" i="20"/>
  <c r="G89" i="20"/>
  <c r="H89" i="20"/>
  <c r="I89" i="20"/>
  <c r="G90" i="20"/>
  <c r="H90" i="20"/>
  <c r="I90" i="20"/>
  <c r="G92" i="20"/>
  <c r="H92" i="20"/>
  <c r="I92" i="20"/>
  <c r="G93" i="20"/>
  <c r="H93" i="20"/>
  <c r="I93" i="20"/>
  <c r="G94" i="20"/>
  <c r="H94" i="20"/>
  <c r="I94" i="20"/>
  <c r="C49" i="20"/>
  <c r="C86" i="20" s="1"/>
  <c r="G49" i="20"/>
  <c r="H49" i="20"/>
  <c r="I49" i="20"/>
  <c r="C50" i="20"/>
  <c r="C87" i="20" s="1"/>
  <c r="G50" i="20"/>
  <c r="H50" i="20"/>
  <c r="I50" i="20"/>
  <c r="C51" i="20"/>
  <c r="C88" i="20" s="1"/>
  <c r="G51" i="20"/>
  <c r="H51" i="20"/>
  <c r="I51" i="20"/>
  <c r="C52" i="20"/>
  <c r="C89" i="20" s="1"/>
  <c r="G52" i="20"/>
  <c r="H52" i="20"/>
  <c r="I52" i="20"/>
  <c r="C53" i="20"/>
  <c r="C90" i="20" s="1"/>
  <c r="G53" i="20"/>
  <c r="H53" i="20"/>
  <c r="I53" i="20"/>
  <c r="C55" i="20"/>
  <c r="C92" i="20" s="1"/>
  <c r="G55" i="20"/>
  <c r="H55" i="20"/>
  <c r="I55" i="20"/>
  <c r="C56" i="20"/>
  <c r="C93" i="20" s="1"/>
  <c r="G56" i="20"/>
  <c r="H56" i="20"/>
  <c r="I56" i="20"/>
  <c r="C57" i="20"/>
  <c r="C94" i="20" s="1"/>
  <c r="G57" i="20"/>
  <c r="H57" i="20"/>
  <c r="I57" i="20"/>
  <c r="C6" i="80" l="1"/>
  <c r="J55" i="20"/>
  <c r="J50" i="20"/>
  <c r="B51" i="20"/>
  <c r="J56" i="20"/>
  <c r="B53" i="20"/>
  <c r="J52" i="20"/>
  <c r="B49" i="20"/>
  <c r="B57" i="20"/>
  <c r="A57" i="20"/>
  <c r="A53" i="20"/>
  <c r="A49" i="20"/>
  <c r="A51" i="20"/>
  <c r="B92" i="20"/>
  <c r="B18" i="75" s="1"/>
  <c r="J57" i="20"/>
  <c r="B56" i="20"/>
  <c r="J53" i="20"/>
  <c r="B52" i="20"/>
  <c r="J49" i="20"/>
  <c r="B94" i="20"/>
  <c r="B20" i="75" s="1"/>
  <c r="B90" i="20"/>
  <c r="B16" i="75" s="1"/>
  <c r="B88" i="20"/>
  <c r="B14" i="75" s="1"/>
  <c r="B86" i="20"/>
  <c r="B12" i="75" s="1"/>
  <c r="B93" i="20"/>
  <c r="B19" i="75" s="1"/>
  <c r="B89" i="20"/>
  <c r="B15" i="75" s="1"/>
  <c r="B87" i="20"/>
  <c r="B13" i="75" s="1"/>
  <c r="B55" i="20"/>
  <c r="J51" i="20"/>
  <c r="B50" i="20"/>
  <c r="A56" i="20"/>
  <c r="A55" i="20"/>
  <c r="A52" i="20"/>
  <c r="A50" i="20"/>
  <c r="J94" i="20"/>
  <c r="A94" i="20"/>
  <c r="A20" i="75" s="1"/>
  <c r="J90" i="20"/>
  <c r="A90" i="20"/>
  <c r="A16" i="75" s="1"/>
  <c r="J88" i="20"/>
  <c r="A88" i="20"/>
  <c r="A14" i="75" s="1"/>
  <c r="J86" i="20"/>
  <c r="A86" i="20"/>
  <c r="A12" i="75" s="1"/>
  <c r="J93" i="20"/>
  <c r="A93" i="20"/>
  <c r="A19" i="75" s="1"/>
  <c r="J92" i="20"/>
  <c r="A92" i="20"/>
  <c r="A18" i="75" s="1"/>
  <c r="J89" i="20"/>
  <c r="A89" i="20"/>
  <c r="A15" i="75" s="1"/>
  <c r="J87" i="20"/>
  <c r="A87" i="20"/>
  <c r="A13" i="75" s="1"/>
  <c r="C8" i="80" l="1"/>
  <c r="G9" i="77" s="1"/>
  <c r="G39" i="77" l="1"/>
  <c r="G10" i="77"/>
  <c r="G40" i="77" l="1"/>
  <c r="O40" i="77" s="1"/>
  <c r="P40" i="77" s="1"/>
  <c r="Q40" i="77" s="1"/>
  <c r="G11" i="77"/>
  <c r="O10" i="77"/>
  <c r="O39" i="77"/>
  <c r="P39" i="77" s="1"/>
  <c r="Q39" i="77" s="1"/>
  <c r="H39" i="77"/>
  <c r="I39" i="77" s="1"/>
  <c r="H40" i="77"/>
  <c r="I40" i="77" s="1"/>
  <c r="O9" i="77"/>
  <c r="P9" i="77" s="1"/>
  <c r="Q9" i="77" s="1"/>
  <c r="G7" i="75" s="1"/>
  <c r="H9" i="77"/>
  <c r="I9" i="77" s="1"/>
  <c r="H10" i="77"/>
  <c r="I10" i="77" s="1"/>
  <c r="F8" i="75" l="1"/>
  <c r="F7" i="75"/>
  <c r="G41" i="77"/>
  <c r="G12" i="77"/>
  <c r="O11" i="77"/>
  <c r="H11" i="77"/>
  <c r="I11" i="77" s="1"/>
  <c r="P10" i="77"/>
  <c r="Q10" i="77" s="1"/>
  <c r="G8" i="75" s="1"/>
  <c r="F23" i="77"/>
  <c r="G13" i="77" l="1"/>
  <c r="G42" i="77"/>
  <c r="O12" i="77"/>
  <c r="H41" i="77"/>
  <c r="I41" i="77" s="1"/>
  <c r="F9" i="75" s="1"/>
  <c r="O41" i="77"/>
  <c r="P41" i="77" s="1"/>
  <c r="Q41" i="77" s="1"/>
  <c r="P11" i="77"/>
  <c r="Q11" i="77" s="1"/>
  <c r="G9" i="75" s="1"/>
  <c r="H12" i="77"/>
  <c r="I12" i="77" s="1"/>
  <c r="E120" i="76"/>
  <c r="O42" i="77" l="1"/>
  <c r="P42" i="77" s="1"/>
  <c r="Q42" i="77" s="1"/>
  <c r="H42" i="77"/>
  <c r="I42" i="77" s="1"/>
  <c r="F10" i="75" s="1"/>
  <c r="G14" i="77"/>
  <c r="G43" i="77"/>
  <c r="O13" i="77"/>
  <c r="H13" i="77"/>
  <c r="I13" i="77" s="1"/>
  <c r="P12" i="77"/>
  <c r="Q12" i="77" s="1"/>
  <c r="G10" i="75" s="1"/>
  <c r="C44" i="20"/>
  <c r="C45" i="20"/>
  <c r="C46" i="20"/>
  <c r="C47" i="20"/>
  <c r="C48" i="20"/>
  <c r="H43" i="77" l="1"/>
  <c r="I43" i="77" s="1"/>
  <c r="F11" i="75" s="1"/>
  <c r="O43" i="77"/>
  <c r="P43" i="77" s="1"/>
  <c r="Q43" i="77" s="1"/>
  <c r="G15" i="77"/>
  <c r="G44" i="77"/>
  <c r="O14" i="77"/>
  <c r="P13" i="77"/>
  <c r="Q13" i="77" s="1"/>
  <c r="G11" i="75" s="1"/>
  <c r="H14" i="77"/>
  <c r="I14" i="77" s="1"/>
  <c r="L15" i="61"/>
  <c r="M15" i="61" s="1"/>
  <c r="L14" i="61"/>
  <c r="M14" i="61" s="1"/>
  <c r="L18" i="61"/>
  <c r="M18" i="61" s="1"/>
  <c r="L7" i="61"/>
  <c r="M7" i="61" s="1"/>
  <c r="L9" i="61"/>
  <c r="M9" i="61" s="1"/>
  <c r="L13" i="61"/>
  <c r="M13" i="61" s="1"/>
  <c r="M20" i="61"/>
  <c r="L11" i="61"/>
  <c r="M11" i="61" s="1"/>
  <c r="L8" i="61"/>
  <c r="M8" i="61" s="1"/>
  <c r="L16" i="61"/>
  <c r="M16" i="61" s="1"/>
  <c r="G16" i="77" l="1"/>
  <c r="G45" i="77"/>
  <c r="O15" i="77"/>
  <c r="O44" i="77"/>
  <c r="P44" i="77" s="1"/>
  <c r="Q44" i="77" s="1"/>
  <c r="H44" i="77"/>
  <c r="I44" i="77" s="1"/>
  <c r="F12" i="75" s="1"/>
  <c r="H15" i="77"/>
  <c r="I15" i="77" s="1"/>
  <c r="P14" i="77"/>
  <c r="Q14" i="77" s="1"/>
  <c r="E119" i="76"/>
  <c r="E118" i="76"/>
  <c r="E117" i="76"/>
  <c r="E116" i="76"/>
  <c r="E115" i="76"/>
  <c r="E114" i="76"/>
  <c r="E113" i="76"/>
  <c r="E112" i="76"/>
  <c r="E111" i="76"/>
  <c r="E110" i="76"/>
  <c r="E109" i="76"/>
  <c r="E108" i="76"/>
  <c r="E107" i="76"/>
  <c r="E106" i="76"/>
  <c r="E105" i="76"/>
  <c r="E104" i="76"/>
  <c r="E103" i="76"/>
  <c r="E102" i="76"/>
  <c r="E101" i="76"/>
  <c r="E100" i="76"/>
  <c r="E99" i="76"/>
  <c r="E98" i="76"/>
  <c r="E97" i="76"/>
  <c r="E96" i="76"/>
  <c r="E95" i="76"/>
  <c r="E94" i="76"/>
  <c r="E93" i="76"/>
  <c r="E92" i="76"/>
  <c r="E91" i="76"/>
  <c r="E90" i="76"/>
  <c r="E89" i="76"/>
  <c r="E88" i="76"/>
  <c r="E87" i="76"/>
  <c r="E86" i="76"/>
  <c r="E85" i="76"/>
  <c r="E84" i="76"/>
  <c r="E83" i="76"/>
  <c r="E82" i="76"/>
  <c r="E81" i="76"/>
  <c r="E80" i="76"/>
  <c r="E79" i="76"/>
  <c r="E78" i="76"/>
  <c r="E77" i="76"/>
  <c r="E76" i="76"/>
  <c r="E75" i="76"/>
  <c r="E74" i="76"/>
  <c r="E73" i="76"/>
  <c r="E72" i="76"/>
  <c r="E71" i="76"/>
  <c r="E70" i="76"/>
  <c r="E69" i="76"/>
  <c r="E68" i="76"/>
  <c r="E67" i="76"/>
  <c r="E66" i="76"/>
  <c r="E65" i="76"/>
  <c r="E64" i="76"/>
  <c r="H63" i="76"/>
  <c r="E63" i="76"/>
  <c r="E62" i="76"/>
  <c r="E61" i="76"/>
  <c r="E60" i="76"/>
  <c r="E59" i="76"/>
  <c r="E58" i="76"/>
  <c r="E57" i="76"/>
  <c r="E56" i="76"/>
  <c r="E55" i="76"/>
  <c r="E54" i="76"/>
  <c r="E53" i="76"/>
  <c r="L52" i="76"/>
  <c r="M52" i="76" s="1"/>
  <c r="J7" i="75" s="1"/>
  <c r="E52" i="76"/>
  <c r="L51" i="76"/>
  <c r="M51" i="76" s="1"/>
  <c r="E51" i="76"/>
  <c r="E50" i="76"/>
  <c r="E49" i="76"/>
  <c r="E48" i="76"/>
  <c r="E47" i="76"/>
  <c r="E46" i="76"/>
  <c r="E45" i="76"/>
  <c r="E44" i="76"/>
  <c r="E43" i="76"/>
  <c r="E42" i="76"/>
  <c r="E41" i="76"/>
  <c r="E40" i="76"/>
  <c r="E39" i="76"/>
  <c r="E38" i="76"/>
  <c r="E37" i="76"/>
  <c r="E36" i="76"/>
  <c r="E35" i="76"/>
  <c r="E34" i="76"/>
  <c r="E33" i="76"/>
  <c r="E32" i="76"/>
  <c r="E31" i="76"/>
  <c r="E30" i="76"/>
  <c r="E29" i="76"/>
  <c r="E28" i="76"/>
  <c r="E27" i="76"/>
  <c r="E26" i="76"/>
  <c r="E25" i="76"/>
  <c r="E24" i="76"/>
  <c r="E23" i="76"/>
  <c r="E22" i="76"/>
  <c r="E21" i="76"/>
  <c r="E20" i="76"/>
  <c r="E19" i="76"/>
  <c r="E18" i="76"/>
  <c r="E17" i="76"/>
  <c r="E16" i="76"/>
  <c r="E15" i="76"/>
  <c r="E14" i="76"/>
  <c r="E13" i="76"/>
  <c r="E12" i="76"/>
  <c r="E11" i="76"/>
  <c r="E10" i="76"/>
  <c r="E8" i="76"/>
  <c r="E7" i="76"/>
  <c r="G12" i="75" l="1"/>
  <c r="O45" i="77"/>
  <c r="P45" i="77" s="1"/>
  <c r="Q45" i="77" s="1"/>
  <c r="H45" i="77"/>
  <c r="I45" i="77" s="1"/>
  <c r="F13" i="75" s="1"/>
  <c r="G17" i="77"/>
  <c r="G46" i="77"/>
  <c r="O16" i="77"/>
  <c r="P15" i="77"/>
  <c r="Q15" i="77" s="1"/>
  <c r="G13" i="75" s="1"/>
  <c r="H16" i="77"/>
  <c r="I16" i="77" s="1"/>
  <c r="E130" i="76"/>
  <c r="G18" i="77" l="1"/>
  <c r="G47" i="77"/>
  <c r="O17" i="77"/>
  <c r="O46" i="77"/>
  <c r="P46" i="77" s="1"/>
  <c r="Q46" i="77" s="1"/>
  <c r="H46" i="77"/>
  <c r="I46" i="77" s="1"/>
  <c r="F14" i="75" s="1"/>
  <c r="H17" i="77"/>
  <c r="I17" i="77" s="1"/>
  <c r="P16" i="77"/>
  <c r="Q16" i="77" s="1"/>
  <c r="G14" i="75" s="1"/>
  <c r="L50" i="76"/>
  <c r="M50" i="76" s="1"/>
  <c r="O47" i="77" l="1"/>
  <c r="P47" i="77" s="1"/>
  <c r="Q47" i="77" s="1"/>
  <c r="H47" i="77"/>
  <c r="I47" i="77" s="1"/>
  <c r="F15" i="75" s="1"/>
  <c r="G48" i="77"/>
  <c r="G19" i="77"/>
  <c r="O18" i="77"/>
  <c r="P17" i="77"/>
  <c r="Q17" i="77" s="1"/>
  <c r="G15" i="75" s="1"/>
  <c r="H18" i="77"/>
  <c r="I18" i="77" s="1"/>
  <c r="M53" i="76"/>
  <c r="G20" i="77" l="1"/>
  <c r="G49" i="77"/>
  <c r="O19" i="77"/>
  <c r="H48" i="77"/>
  <c r="I48" i="77" s="1"/>
  <c r="F16" i="75" s="1"/>
  <c r="O48" i="77"/>
  <c r="P48" i="77" s="1"/>
  <c r="Q48" i="77" s="1"/>
  <c r="P18" i="77"/>
  <c r="Q18" i="77" s="1"/>
  <c r="H19" i="77"/>
  <c r="I19" i="77" s="1"/>
  <c r="J8" i="75"/>
  <c r="J9" i="75" s="1"/>
  <c r="J10" i="75" s="1"/>
  <c r="J11" i="75" s="1"/>
  <c r="J12" i="75" s="1"/>
  <c r="J13" i="75" s="1"/>
  <c r="J14" i="75" s="1"/>
  <c r="J15" i="75" s="1"/>
  <c r="J16" i="75" s="1"/>
  <c r="J17" i="75" s="1"/>
  <c r="C85" i="20"/>
  <c r="C82" i="20"/>
  <c r="C83" i="20"/>
  <c r="C84" i="20"/>
  <c r="G16" i="75" l="1"/>
  <c r="O49" i="77"/>
  <c r="P49" i="77" s="1"/>
  <c r="Q49" i="77" s="1"/>
  <c r="H49" i="77"/>
  <c r="I49" i="77" s="1"/>
  <c r="F17" i="75" s="1"/>
  <c r="G21" i="77"/>
  <c r="G50" i="77"/>
  <c r="O20" i="77"/>
  <c r="H20" i="77"/>
  <c r="I20" i="77" s="1"/>
  <c r="P19" i="77"/>
  <c r="Q19" i="77" s="1"/>
  <c r="J18" i="75"/>
  <c r="J19" i="75" s="1"/>
  <c r="J20" i="75" s="1"/>
  <c r="G17" i="75" l="1"/>
  <c r="O50" i="77"/>
  <c r="P50" i="77" s="1"/>
  <c r="Q50" i="77" s="1"/>
  <c r="H50" i="77"/>
  <c r="I50" i="77" s="1"/>
  <c r="F18" i="75" s="1"/>
  <c r="G22" i="77"/>
  <c r="G51" i="77"/>
  <c r="O21" i="77"/>
  <c r="P20" i="77"/>
  <c r="Q20" i="77" s="1"/>
  <c r="G18" i="75" s="1"/>
  <c r="H51" i="77" l="1"/>
  <c r="I51" i="77" s="1"/>
  <c r="O51" i="77"/>
  <c r="P51" i="77" s="1"/>
  <c r="Q51" i="77" s="1"/>
  <c r="G52" i="77"/>
  <c r="O22" i="77"/>
  <c r="H21" i="77"/>
  <c r="I21" i="77" s="1"/>
  <c r="F19" i="75" s="1"/>
  <c r="I7" i="75"/>
  <c r="H52" i="77" l="1"/>
  <c r="I52" i="77" s="1"/>
  <c r="I53" i="77" s="1"/>
  <c r="O52" i="77"/>
  <c r="P52" i="77" s="1"/>
  <c r="Q52" i="77" s="1"/>
  <c r="Q53" i="77" s="1"/>
  <c r="H22" i="77"/>
  <c r="I22" i="77" s="1"/>
  <c r="P21" i="77"/>
  <c r="Q21" i="77" s="1"/>
  <c r="G19" i="75" s="1"/>
  <c r="J25" i="75"/>
  <c r="J24" i="75"/>
  <c r="I8" i="75"/>
  <c r="I9" i="75"/>
  <c r="F20" i="75" l="1"/>
  <c r="F22" i="75" s="1"/>
  <c r="T53" i="77"/>
  <c r="P22" i="77"/>
  <c r="Q22" i="77" s="1"/>
  <c r="G20" i="75" s="1"/>
  <c r="J22" i="75"/>
  <c r="J23" i="75"/>
  <c r="Q23" i="77" l="1"/>
  <c r="Q65" i="77" s="1"/>
  <c r="I10" i="75"/>
  <c r="I11" i="75" l="1"/>
  <c r="I12" i="75"/>
  <c r="I13" i="75"/>
  <c r="I14" i="75" l="1"/>
  <c r="I15" i="75" l="1"/>
  <c r="I16" i="75" l="1"/>
  <c r="I17" i="75" l="1"/>
  <c r="C81" i="20"/>
  <c r="K12" i="75"/>
  <c r="I18" i="75" l="1"/>
  <c r="K20" i="75"/>
  <c r="K15" i="75"/>
  <c r="K18" i="75"/>
  <c r="K13" i="75"/>
  <c r="K14" i="75"/>
  <c r="K16" i="75"/>
  <c r="I20" i="75" l="1"/>
  <c r="I23" i="77"/>
  <c r="I19" i="75"/>
  <c r="G22" i="75"/>
  <c r="G23" i="75"/>
  <c r="G25" i="75"/>
  <c r="G24" i="75"/>
  <c r="T23" i="77" l="1"/>
  <c r="I65" i="77"/>
  <c r="F23" i="75"/>
  <c r="F25" i="75"/>
  <c r="F24" i="75"/>
  <c r="I22" i="75"/>
  <c r="I25" i="75"/>
  <c r="I23" i="75"/>
  <c r="I24" i="75"/>
  <c r="A82" i="20" l="1"/>
  <c r="A8" i="75" s="1"/>
  <c r="B82" i="20"/>
  <c r="B8" i="75" s="1"/>
  <c r="K8" i="75" s="1"/>
  <c r="A83" i="20"/>
  <c r="A9" i="75" s="1"/>
  <c r="B83" i="20"/>
  <c r="B9" i="75" s="1"/>
  <c r="K9" i="75" s="1"/>
  <c r="A84" i="20"/>
  <c r="A10" i="75" s="1"/>
  <c r="B84" i="20"/>
  <c r="B10" i="75" s="1"/>
  <c r="K10" i="75" s="1"/>
  <c r="A85" i="20"/>
  <c r="A11" i="75" s="1"/>
  <c r="B85" i="20"/>
  <c r="B11" i="75" s="1"/>
  <c r="K11" i="75" s="1"/>
  <c r="A45" i="20"/>
  <c r="B45" i="20"/>
  <c r="A46" i="20"/>
  <c r="B46" i="20"/>
  <c r="A47" i="20"/>
  <c r="B47" i="20"/>
  <c r="A48" i="20"/>
  <c r="B48" i="20"/>
  <c r="A81" i="20" l="1"/>
  <c r="A7" i="75" s="1"/>
  <c r="B81" i="20"/>
  <c r="A44" i="20"/>
  <c r="B44" i="20"/>
  <c r="B7" i="75" l="1"/>
  <c r="K7" i="75" s="1"/>
  <c r="G81" i="20" l="1"/>
  <c r="G44" i="20"/>
  <c r="G22" i="20"/>
  <c r="J7" i="20"/>
  <c r="I84" i="20"/>
  <c r="I47" i="20"/>
  <c r="G46" i="20"/>
  <c r="G83" i="20"/>
  <c r="I82" i="20"/>
  <c r="I45" i="20"/>
  <c r="H82" i="20"/>
  <c r="H45" i="20"/>
  <c r="H83" i="20"/>
  <c r="H46" i="20"/>
  <c r="G82" i="20"/>
  <c r="G45" i="20"/>
  <c r="H47" i="20"/>
  <c r="H84" i="20"/>
  <c r="H48" i="20"/>
  <c r="H85" i="20"/>
  <c r="I48" i="20"/>
  <c r="I85" i="20"/>
  <c r="I83" i="20"/>
  <c r="I46" i="20"/>
  <c r="G48" i="20"/>
  <c r="G85" i="20"/>
  <c r="H81" i="20"/>
  <c r="H44" i="20"/>
  <c r="H22" i="20"/>
  <c r="I81" i="20"/>
  <c r="I44" i="20"/>
  <c r="I22" i="20"/>
  <c r="G84" i="20"/>
  <c r="G47" i="20"/>
  <c r="J45" i="20" l="1"/>
  <c r="J47" i="20"/>
  <c r="H96" i="20"/>
  <c r="J48" i="20"/>
  <c r="I59" i="20"/>
  <c r="H59" i="20"/>
  <c r="J83" i="20"/>
  <c r="G59" i="20"/>
  <c r="J44" i="20"/>
  <c r="J46" i="20"/>
  <c r="G96" i="20"/>
  <c r="J81" i="20"/>
  <c r="J85" i="20"/>
  <c r="J22" i="20"/>
  <c r="J84" i="20"/>
  <c r="I96" i="20"/>
  <c r="J82" i="20"/>
  <c r="J96" i="20" l="1"/>
  <c r="J59" i="20"/>
  <c r="L32" i="91" l="1"/>
  <c r="L26" i="91"/>
  <c r="L27" i="91"/>
  <c r="L28" i="91"/>
  <c r="L29" i="91"/>
  <c r="L30" i="91"/>
  <c r="L31" i="91"/>
  <c r="L34" i="91"/>
  <c r="L35" i="91"/>
  <c r="L36" i="91"/>
  <c r="L37" i="91"/>
  <c r="L38" i="91"/>
  <c r="L39" i="91"/>
  <c r="L40" i="91"/>
  <c r="L41" i="91"/>
  <c r="L42" i="91"/>
  <c r="L43" i="91"/>
  <c r="L44" i="91"/>
  <c r="L45" i="91"/>
  <c r="L46" i="91"/>
  <c r="L47" i="91"/>
  <c r="L48" i="91"/>
  <c r="L49" i="91"/>
  <c r="L50" i="91"/>
  <c r="L51" i="91"/>
  <c r="L52" i="91"/>
  <c r="L53" i="91"/>
  <c r="L54" i="91"/>
  <c r="L55" i="91"/>
  <c r="L56" i="91"/>
  <c r="L57" i="91"/>
  <c r="L58" i="91"/>
  <c r="L59" i="91"/>
  <c r="L60" i="91"/>
  <c r="L61" i="91"/>
  <c r="L62" i="91"/>
  <c r="L63" i="91"/>
  <c r="L33" i="91"/>
  <c r="L25" i="91"/>
  <c r="Y41" i="91" l="1"/>
  <c r="Y62" i="91"/>
  <c r="Y26" i="91"/>
  <c r="Y36" i="91"/>
  <c r="Y48" i="91"/>
  <c r="Y40" i="91"/>
  <c r="Y47" i="91"/>
  <c r="Y60" i="91"/>
  <c r="Y27" i="91"/>
  <c r="Y54" i="91"/>
  <c r="Y42" i="91"/>
  <c r="Y46" i="91"/>
  <c r="Y37" i="91"/>
  <c r="Y44" i="91"/>
  <c r="Y50" i="91"/>
  <c r="Y25" i="91"/>
  <c r="Y32" i="91"/>
  <c r="Y63" i="91" l="1"/>
  <c r="Y39" i="91"/>
  <c r="Y29" i="91"/>
  <c r="Y38" i="91"/>
  <c r="Y28" i="91"/>
  <c r="Y61" i="91"/>
  <c r="Y53" i="91"/>
  <c r="Y45" i="91"/>
  <c r="Y52" i="91"/>
  <c r="Y59" i="91"/>
  <c r="Y51" i="91"/>
  <c r="Y43" i="91"/>
  <c r="Y35" i="91"/>
  <c r="Y55" i="91"/>
  <c r="Y58" i="91"/>
  <c r="Y57" i="91"/>
  <c r="Y49" i="91"/>
  <c r="Y31" i="91"/>
  <c r="Y34" i="91"/>
  <c r="Y33" i="91"/>
  <c r="Y56" i="91"/>
  <c r="Y30" i="91"/>
  <c r="E89" i="20" l="1"/>
  <c r="E91" i="20"/>
  <c r="E93" i="20"/>
  <c r="E94" i="20"/>
  <c r="E81" i="20"/>
  <c r="E82" i="20"/>
  <c r="E83" i="20"/>
  <c r="E84" i="20"/>
  <c r="E85" i="20"/>
  <c r="E86" i="20"/>
  <c r="E87" i="20"/>
  <c r="E88" i="20"/>
  <c r="F87" i="20" l="1"/>
  <c r="L87" i="20" s="1"/>
  <c r="E13" i="75" s="1"/>
  <c r="K87" i="20"/>
  <c r="M87" i="20"/>
  <c r="K85" i="20"/>
  <c r="M85" i="20"/>
  <c r="F85" i="20"/>
  <c r="L85" i="20" s="1"/>
  <c r="E11" i="75" s="1"/>
  <c r="K82" i="20"/>
  <c r="M82" i="20"/>
  <c r="F82" i="20"/>
  <c r="L82" i="20" s="1"/>
  <c r="E8" i="75" s="1"/>
  <c r="F89" i="20"/>
  <c r="L89" i="20" s="1"/>
  <c r="E15" i="75" s="1"/>
  <c r="K89" i="20"/>
  <c r="M89" i="20"/>
  <c r="M81" i="20"/>
  <c r="K81" i="20"/>
  <c r="F81" i="20"/>
  <c r="M88" i="20"/>
  <c r="F88" i="20"/>
  <c r="L88" i="20" s="1"/>
  <c r="E14" i="75" s="1"/>
  <c r="K88" i="20"/>
  <c r="M83" i="20"/>
  <c r="K83" i="20"/>
  <c r="F83" i="20"/>
  <c r="L83" i="20" s="1"/>
  <c r="E9" i="75" s="1"/>
  <c r="E55" i="20"/>
  <c r="F55" i="20" s="1"/>
  <c r="L55" i="20" s="1"/>
  <c r="D18" i="75" s="1"/>
  <c r="E92" i="20"/>
  <c r="E53" i="20"/>
  <c r="M53" i="20" s="1"/>
  <c r="E90" i="20"/>
  <c r="M86" i="20"/>
  <c r="F86" i="20"/>
  <c r="L86" i="20" s="1"/>
  <c r="E12" i="75" s="1"/>
  <c r="K86" i="20"/>
  <c r="M84" i="20"/>
  <c r="K84" i="20"/>
  <c r="F84" i="20"/>
  <c r="L84" i="20" s="1"/>
  <c r="E10" i="75" s="1"/>
  <c r="K94" i="20"/>
  <c r="M94" i="20"/>
  <c r="F94" i="20"/>
  <c r="L94" i="20" s="1"/>
  <c r="E20" i="75" s="1"/>
  <c r="M93" i="20"/>
  <c r="F93" i="20"/>
  <c r="L93" i="20" s="1"/>
  <c r="E19" i="75" s="1"/>
  <c r="K93" i="20"/>
  <c r="K91" i="20"/>
  <c r="F91" i="20"/>
  <c r="L91" i="20" s="1"/>
  <c r="E17" i="75" s="1"/>
  <c r="M91" i="20"/>
  <c r="E50" i="20"/>
  <c r="E48" i="20"/>
  <c r="E45" i="20"/>
  <c r="E52" i="20"/>
  <c r="E46" i="20"/>
  <c r="M55" i="20"/>
  <c r="E49" i="20"/>
  <c r="E47" i="20"/>
  <c r="E57" i="20"/>
  <c r="E51" i="20"/>
  <c r="E44" i="20"/>
  <c r="E56" i="20"/>
  <c r="D23" i="85"/>
  <c r="E54" i="20"/>
  <c r="D19" i="85"/>
  <c r="E13" i="20"/>
  <c r="D17" i="85"/>
  <c r="E11" i="20"/>
  <c r="D14" i="85"/>
  <c r="E8" i="20"/>
  <c r="D21" i="85"/>
  <c r="E15" i="20"/>
  <c r="D15" i="85"/>
  <c r="E9" i="20"/>
  <c r="D18" i="85"/>
  <c r="E12" i="20"/>
  <c r="D16" i="85"/>
  <c r="E10" i="20"/>
  <c r="D26" i="85"/>
  <c r="E20" i="20"/>
  <c r="D20" i="85"/>
  <c r="E14" i="20"/>
  <c r="D25" i="85"/>
  <c r="E19" i="20"/>
  <c r="E17" i="20"/>
  <c r="D13" i="85"/>
  <c r="E7" i="20"/>
  <c r="K55" i="20" l="1"/>
  <c r="F53" i="20"/>
  <c r="L53" i="20" s="1"/>
  <c r="D16" i="75" s="1"/>
  <c r="K53" i="20"/>
  <c r="M92" i="20"/>
  <c r="F92" i="20"/>
  <c r="L92" i="20" s="1"/>
  <c r="E18" i="75" s="1"/>
  <c r="K92" i="20"/>
  <c r="L81" i="20"/>
  <c r="K90" i="20"/>
  <c r="M90" i="20"/>
  <c r="F90" i="20"/>
  <c r="L90" i="20" s="1"/>
  <c r="E16" i="75" s="1"/>
  <c r="E96" i="20"/>
  <c r="F56" i="20"/>
  <c r="L56" i="20" s="1"/>
  <c r="D19" i="75" s="1"/>
  <c r="K56" i="20"/>
  <c r="M56" i="20"/>
  <c r="F51" i="20"/>
  <c r="L51" i="20" s="1"/>
  <c r="D14" i="75" s="1"/>
  <c r="M51" i="20"/>
  <c r="K51" i="20"/>
  <c r="K47" i="20"/>
  <c r="M47" i="20"/>
  <c r="F47" i="20"/>
  <c r="L47" i="20" s="1"/>
  <c r="D10" i="75" s="1"/>
  <c r="M52" i="20"/>
  <c r="K52" i="20"/>
  <c r="F52" i="20"/>
  <c r="L52" i="20" s="1"/>
  <c r="D15" i="75" s="1"/>
  <c r="K48" i="20"/>
  <c r="M48" i="20"/>
  <c r="F48" i="20"/>
  <c r="L48" i="20" s="1"/>
  <c r="D11" i="75" s="1"/>
  <c r="M54" i="20"/>
  <c r="K54" i="20"/>
  <c r="F54" i="20"/>
  <c r="L54" i="20" s="1"/>
  <c r="D17" i="75" s="1"/>
  <c r="E59" i="20"/>
  <c r="K44" i="20"/>
  <c r="M44" i="20"/>
  <c r="F44" i="20"/>
  <c r="K57" i="20"/>
  <c r="M57" i="20"/>
  <c r="F57" i="20"/>
  <c r="L57" i="20" s="1"/>
  <c r="D20" i="75" s="1"/>
  <c r="M49" i="20"/>
  <c r="F49" i="20"/>
  <c r="L49" i="20" s="1"/>
  <c r="D12" i="75" s="1"/>
  <c r="K49" i="20"/>
  <c r="K46" i="20"/>
  <c r="M46" i="20"/>
  <c r="F46" i="20"/>
  <c r="L46" i="20" s="1"/>
  <c r="D9" i="75" s="1"/>
  <c r="K45" i="20"/>
  <c r="M45" i="20"/>
  <c r="F45" i="20"/>
  <c r="L45" i="20" s="1"/>
  <c r="D8" i="75" s="1"/>
  <c r="F50" i="20"/>
  <c r="L50" i="20" s="1"/>
  <c r="D13" i="75" s="1"/>
  <c r="M50" i="20"/>
  <c r="K50" i="20"/>
  <c r="E25" i="85"/>
  <c r="F25" i="85" s="1"/>
  <c r="F19" i="20"/>
  <c r="L19" i="20" s="1"/>
  <c r="C19" i="75" s="1"/>
  <c r="K19" i="20"/>
  <c r="M19" i="20"/>
  <c r="E26" i="85"/>
  <c r="F26" i="85" s="1"/>
  <c r="K20" i="20"/>
  <c r="F20" i="20"/>
  <c r="L20" i="20" s="1"/>
  <c r="C20" i="75" s="1"/>
  <c r="M20" i="20"/>
  <c r="E18" i="85"/>
  <c r="F18" i="85" s="1"/>
  <c r="K12" i="20"/>
  <c r="M12" i="20"/>
  <c r="F12" i="20"/>
  <c r="L12" i="20" s="1"/>
  <c r="C12" i="75" s="1"/>
  <c r="D24" i="85"/>
  <c r="E18" i="20"/>
  <c r="E21" i="85"/>
  <c r="F21" i="85" s="1"/>
  <c r="F15" i="20"/>
  <c r="L15" i="20" s="1"/>
  <c r="C15" i="75" s="1"/>
  <c r="M15" i="20"/>
  <c r="K15" i="20"/>
  <c r="E17" i="85"/>
  <c r="F17" i="85" s="1"/>
  <c r="F11" i="20"/>
  <c r="L11" i="20" s="1"/>
  <c r="C11" i="75" s="1"/>
  <c r="M11" i="20"/>
  <c r="K11" i="20"/>
  <c r="F17" i="20"/>
  <c r="L17" i="20" s="1"/>
  <c r="C17" i="75" s="1"/>
  <c r="K17" i="20"/>
  <c r="E23" i="85"/>
  <c r="F23" i="85" s="1"/>
  <c r="M17" i="20"/>
  <c r="E20" i="85"/>
  <c r="F20" i="85" s="1"/>
  <c r="M14" i="20"/>
  <c r="F14" i="20"/>
  <c r="L14" i="20" s="1"/>
  <c r="C14" i="75" s="1"/>
  <c r="K14" i="20"/>
  <c r="E16" i="85"/>
  <c r="F16" i="85" s="1"/>
  <c r="F10" i="20"/>
  <c r="L10" i="20" s="1"/>
  <c r="C10" i="75" s="1"/>
  <c r="H10" i="75" s="1"/>
  <c r="L10" i="75" s="1"/>
  <c r="M10" i="20"/>
  <c r="K10" i="20"/>
  <c r="D22" i="85"/>
  <c r="E16" i="20"/>
  <c r="E15" i="85"/>
  <c r="F15" i="85" s="1"/>
  <c r="K9" i="20"/>
  <c r="F9" i="20"/>
  <c r="L9" i="20" s="1"/>
  <c r="C9" i="75" s="1"/>
  <c r="M9" i="20"/>
  <c r="E14" i="85"/>
  <c r="F14" i="85" s="1"/>
  <c r="F8" i="20"/>
  <c r="L8" i="20" s="1"/>
  <c r="C8" i="75" s="1"/>
  <c r="K8" i="20"/>
  <c r="M8" i="20"/>
  <c r="E19" i="85"/>
  <c r="F19" i="85" s="1"/>
  <c r="F13" i="20"/>
  <c r="L13" i="20" s="1"/>
  <c r="C13" i="75" s="1"/>
  <c r="K13" i="20"/>
  <c r="M13" i="20"/>
  <c r="E13" i="85"/>
  <c r="F13" i="85" s="1"/>
  <c r="G13" i="85" s="1"/>
  <c r="M13" i="85" s="1"/>
  <c r="K7" i="20"/>
  <c r="F7" i="20"/>
  <c r="M7" i="20"/>
  <c r="H13" i="75" l="1"/>
  <c r="L13" i="75" s="1"/>
  <c r="H11" i="75"/>
  <c r="L11" i="75" s="1"/>
  <c r="H12" i="75"/>
  <c r="L12" i="75" s="1"/>
  <c r="M96" i="20"/>
  <c r="H9" i="75"/>
  <c r="L9" i="75" s="1"/>
  <c r="K96" i="20"/>
  <c r="H8" i="75"/>
  <c r="L8" i="75" s="1"/>
  <c r="H19" i="75"/>
  <c r="H17" i="75"/>
  <c r="L17" i="75" s="1"/>
  <c r="H20" i="75"/>
  <c r="L20" i="75" s="1"/>
  <c r="L96" i="20"/>
  <c r="E7" i="75"/>
  <c r="F96" i="20"/>
  <c r="K59" i="20"/>
  <c r="H14" i="75"/>
  <c r="L14" i="75" s="1"/>
  <c r="L44" i="20"/>
  <c r="F59" i="20"/>
  <c r="H15" i="75"/>
  <c r="L15" i="75" s="1"/>
  <c r="M59" i="20"/>
  <c r="E22" i="85"/>
  <c r="F22" i="85" s="1"/>
  <c r="K16" i="20"/>
  <c r="M16" i="20"/>
  <c r="F16" i="20"/>
  <c r="L16" i="20" s="1"/>
  <c r="C16" i="75" s="1"/>
  <c r="H16" i="75" s="1"/>
  <c r="L16" i="75" s="1"/>
  <c r="L16" i="85"/>
  <c r="G16" i="85"/>
  <c r="M16" i="85" s="1"/>
  <c r="L20" i="85"/>
  <c r="G20" i="85"/>
  <c r="M20" i="85" s="1"/>
  <c r="L17" i="85"/>
  <c r="G17" i="85"/>
  <c r="M17" i="85" s="1"/>
  <c r="L21" i="85"/>
  <c r="G21" i="85"/>
  <c r="M21" i="85" s="1"/>
  <c r="E24" i="85"/>
  <c r="F24" i="85" s="1"/>
  <c r="M18" i="20"/>
  <c r="K18" i="20"/>
  <c r="K22" i="20" s="1"/>
  <c r="F18" i="20"/>
  <c r="L18" i="20" s="1"/>
  <c r="C18" i="75" s="1"/>
  <c r="H18" i="75" s="1"/>
  <c r="L18" i="75" s="1"/>
  <c r="E22" i="20"/>
  <c r="L19" i="85"/>
  <c r="G19" i="85"/>
  <c r="M19" i="85" s="1"/>
  <c r="L14" i="85"/>
  <c r="G14" i="85"/>
  <c r="M14" i="85" s="1"/>
  <c r="L15" i="85"/>
  <c r="G15" i="85"/>
  <c r="M15" i="85" s="1"/>
  <c r="L23" i="85"/>
  <c r="G23" i="85"/>
  <c r="M23" i="85" s="1"/>
  <c r="L18" i="85"/>
  <c r="G18" i="85"/>
  <c r="M18" i="85" s="1"/>
  <c r="L26" i="85"/>
  <c r="G26" i="85"/>
  <c r="M26" i="85" s="1"/>
  <c r="L25" i="85"/>
  <c r="G25" i="85"/>
  <c r="M25" i="85" s="1"/>
  <c r="L7" i="20"/>
  <c r="L13" i="85"/>
  <c r="E22" i="75" l="1"/>
  <c r="E24" i="75"/>
  <c r="E25" i="75"/>
  <c r="E23" i="75"/>
  <c r="L59" i="20"/>
  <c r="D7" i="75"/>
  <c r="F22" i="20"/>
  <c r="M22" i="20"/>
  <c r="L24" i="85"/>
  <c r="G24" i="85"/>
  <c r="M24" i="85" s="1"/>
  <c r="L22" i="85"/>
  <c r="G22" i="85"/>
  <c r="M22" i="85" s="1"/>
  <c r="C7" i="75"/>
  <c r="L22" i="20"/>
  <c r="D22" i="75" l="1"/>
  <c r="D23" i="75"/>
  <c r="D25" i="75"/>
  <c r="D24" i="75"/>
  <c r="L28" i="85"/>
  <c r="M28" i="85"/>
  <c r="C23" i="75"/>
  <c r="C24" i="75"/>
  <c r="C22" i="75"/>
  <c r="C25" i="75"/>
  <c r="H7" i="75"/>
  <c r="M29" i="85" l="1"/>
  <c r="L7" i="75"/>
  <c r="H25" i="75"/>
  <c r="H22" i="75"/>
  <c r="H23" i="75"/>
  <c r="H24" i="75"/>
  <c r="L19" i="61" l="1"/>
  <c r="M19" i="61" s="1"/>
  <c r="M22" i="61" l="1"/>
  <c r="M21" i="61"/>
  <c r="K19" i="75"/>
  <c r="K25" i="75" l="1"/>
  <c r="K24" i="75"/>
  <c r="L19" i="75"/>
  <c r="K23" i="75"/>
  <c r="K22" i="75"/>
  <c r="L22" i="75" l="1"/>
  <c r="L23" i="75"/>
  <c r="L24" i="75"/>
  <c r="L25" i="75"/>
</calcChain>
</file>

<file path=xl/sharedStrings.xml><?xml version="1.0" encoding="utf-8"?>
<sst xmlns="http://schemas.openxmlformats.org/spreadsheetml/2006/main" count="3701" uniqueCount="1506">
  <si>
    <t>允䅁䅁䅷䅁䍁䅁䅁䅁䅁䅁䅁䅄䅁䑁䅉䅍硁䑁䅧兗䅁䅁䅉䅁䵁䅁䅁杍睁䑁䅅兏婂䅁䅁兂䅁䅁䅷䅁祁䑁䅁杍睁䙁䅫䅁䕁䅁䅁䅈䅁䕁䅍睢瑂䡁䅁兙畂䡁䅫䅉佂䝁䅅兢求䍁䅁䅁䭁䅁䅁杋䅁䕁䄴睢あ䝁䅕督杁䙁䅁兙㕂䝁䅅杙獂䝁䅕䅉潁䍁䅑䅍睁䑁䅁克䅁䅁䅧䅁慂䅁䅁杔療䡁䅑党穂䍁䅁䅕桂䡁䅫兙楂䝁䅷党杁䡁䅑睢杁䕁䅅督穂䝁䄸睙灂䝁䅅䅤求䝁䅑䅉䑂䝁䄸兢睂䝁䅅杢灂䝁䅕督杁䍁䅧䅊睁䑁䅁䅍灁䅁䅁元䅁䑁䅷䅁兂䡁䅉党浂䝁䅕杣祂䝁䅕䅚杁䙁䅍䅤療䝁䅍睡杁䕁䅫督穂䡁䅕党歂䍁䅁䅋歁䑁䅁䅍睁䍁䅫䅁䑁䅁䅁杋䅁䙁䅍杔䵂䍁䅁兓畂䡁䅍䅤灂䡁䅑兤あ䝁䅫睢畂䍁䅁睓求䡁䅫䅉䅁䅁䅳䅁允䅁䅁䅖灂䝁䅍睡求䡁䅉䅉䅁䅁䅅䅁㑁䅁䅁䅖療䡁䅑兙獂䍁䅁䅔療䝁䄴睚瑁䡁䅑党祂䝁䄰䅉䕂䝁䅕杙あ䍁䅁䅋歁䑁䅁䅍睁䍁䅫䅁䝁䅁䅁村䅁䙁䅑睢あ䝁䅅䅢杁䙁䅁杣療䡁䅁杣灂䝁䅕䅤桂䡁䅉入杁䕁䅍兙睂䝁䅫䅤桂䝁䅷䅉潁䍁䅑䅍睁䑁䅁克䅁䅁䅣䅁䅁䅁䅁</t>
  </si>
  <si>
    <t>COMBINED DCF, CAPM, RISK PREMIUM, AND EXPECTED EARNINGS RESULTS</t>
  </si>
  <si>
    <t xml:space="preserve"> </t>
  </si>
  <si>
    <t>Company</t>
  </si>
  <si>
    <t>30-Day DCF</t>
  </si>
  <si>
    <t>90-Day DCF</t>
  </si>
  <si>
    <t>180-Day DCF</t>
  </si>
  <si>
    <t>CAPM VL Beta [1]</t>
  </si>
  <si>
    <t>CAPM BB Beta [1]</t>
  </si>
  <si>
    <t>AVG DCF</t>
  </si>
  <si>
    <t>AVG CAPM</t>
  </si>
  <si>
    <t>Risk Premium [2]</t>
  </si>
  <si>
    <t>Expected Earnings</t>
  </si>
  <si>
    <t>4-Model Average</t>
  </si>
  <si>
    <t>PROXY GROUP MEAN</t>
  </si>
  <si>
    <t>PROXY GROUP MEDIAN</t>
  </si>
  <si>
    <t>Range - Low</t>
  </si>
  <si>
    <t>Range - High</t>
  </si>
  <si>
    <t xml:space="preserve">Note: </t>
  </si>
  <si>
    <t>[1] Average CAPM result applying the current risk-free rate (2.72%) and long-term projected risk-free rate (3.40%) with the average forward-looking market return of 15.18%</t>
  </si>
  <si>
    <t>[2] Risk Premium result using the long-term projected bond yield (3.40%)</t>
  </si>
  <si>
    <t>PROXY GROUP SCREENING DATA AND RESULTS - FINAL PROXY GROUP</t>
  </si>
  <si>
    <t>[1]</t>
  </si>
  <si>
    <t>[2]</t>
  </si>
  <si>
    <t>[3]</t>
  </si>
  <si>
    <t>[4]</t>
  </si>
  <si>
    <t>[5]</t>
  </si>
  <si>
    <t>[6]</t>
  </si>
  <si>
    <t>[7]</t>
  </si>
  <si>
    <t>[8]</t>
  </si>
  <si>
    <t>[9]</t>
  </si>
  <si>
    <t>[10]</t>
  </si>
  <si>
    <t>Ticker</t>
  </si>
  <si>
    <t>Dividends</t>
  </si>
  <si>
    <t>S&amp;P Credit Rating Between BBB- and AAA</t>
  </si>
  <si>
    <t>Covered by More Than 1 Analyst</t>
  </si>
  <si>
    <t xml:space="preserve">Postive Growth Rates From At Least 2 Sources </t>
  </si>
  <si>
    <t>Company-Owned Generation Assets Included in Rate Base</t>
  </si>
  <si>
    <t xml:space="preserve">% Regulated Revenue of Total Utility Revenue 
&gt; 60% </t>
  </si>
  <si>
    <t xml:space="preserve">% Regulated Operating Income of Total Income 
&gt; 60% </t>
  </si>
  <si>
    <t xml:space="preserve">% Regulated Electric Revenue of Total Regulated Revenue 
&gt; 80% </t>
  </si>
  <si>
    <t xml:space="preserve">% Regulated Electric Income of Total Regulated Income 
&gt; 80% </t>
  </si>
  <si>
    <t>Announced Merger within 180 days from 4/30/2022</t>
  </si>
  <si>
    <t>ALLETE, Inc.</t>
  </si>
  <si>
    <t>ALE</t>
  </si>
  <si>
    <t>Yes</t>
  </si>
  <si>
    <t>BBB</t>
  </si>
  <si>
    <t>No</t>
  </si>
  <si>
    <t>Alliant Energy Corporation</t>
  </si>
  <si>
    <t>LNT</t>
  </si>
  <si>
    <t>A-</t>
  </si>
  <si>
    <t>Ameren Corporation</t>
  </si>
  <si>
    <t>AEE</t>
  </si>
  <si>
    <t>BBB+</t>
  </si>
  <si>
    <t>American Electric Power Company, Inc.</t>
  </si>
  <si>
    <t>AEP</t>
  </si>
  <si>
    <t>Duke Energy Corporation</t>
  </si>
  <si>
    <t>DUK</t>
  </si>
  <si>
    <t>Edison International</t>
  </si>
  <si>
    <t>EIX</t>
  </si>
  <si>
    <t>Entergy Corporation</t>
  </si>
  <si>
    <t>ETR</t>
  </si>
  <si>
    <t xml:space="preserve">Evergy, Inc. </t>
  </si>
  <si>
    <t>EVRG</t>
  </si>
  <si>
    <t>Hawaiian Electric Industries, Inc.</t>
  </si>
  <si>
    <t>HE</t>
  </si>
  <si>
    <t>BBB-</t>
  </si>
  <si>
    <t>IDACORP, Inc.</t>
  </si>
  <si>
    <t>IDA</t>
  </si>
  <si>
    <t>NextEra Energy Inc.</t>
  </si>
  <si>
    <t>NEE</t>
  </si>
  <si>
    <t>OGE Energy Corp.</t>
  </si>
  <si>
    <t>OGE</t>
  </si>
  <si>
    <t>Portland General Electric Company</t>
  </si>
  <si>
    <t>POR</t>
  </si>
  <si>
    <t>Xcel Energy Inc.</t>
  </si>
  <si>
    <t>XEL</t>
  </si>
  <si>
    <t>Notes:</t>
  </si>
  <si>
    <t>[1] Source: Bloomberg Professional</t>
  </si>
  <si>
    <t>[2] Source: SNL Financial</t>
  </si>
  <si>
    <t>[3] Source: Yahoo! Finance and Zacks</t>
  </si>
  <si>
    <t>[4] Source: Yahoo! Finance, Value Line Investment Survey, and Zacks</t>
  </si>
  <si>
    <t>[5] Source: SNL Financial</t>
  </si>
  <si>
    <t>[6] - [9] Source: Form 10-Ks for 2019, 2020, &amp; 2021, three-year average</t>
  </si>
  <si>
    <t>[10] SNL Financial News Releases</t>
  </si>
  <si>
    <t>30-DAY CONSTANT GROWTH DCF</t>
  </si>
  <si>
    <t>[11]</t>
  </si>
  <si>
    <t>Annualized Dividend</t>
  </si>
  <si>
    <t>Stock Price</t>
  </si>
  <si>
    <t>Dividend Yield</t>
  </si>
  <si>
    <t>Expected Dividend Yield</t>
  </si>
  <si>
    <t>Value Line Earnings Growth</t>
  </si>
  <si>
    <t>Yahoo! Finance Earnings Growth</t>
  </si>
  <si>
    <t>Zacks Earnings Growth</t>
  </si>
  <si>
    <t>Average Growth</t>
  </si>
  <si>
    <t>Low DCF ROE</t>
  </si>
  <si>
    <t>Mean DCF ROE</t>
  </si>
  <si>
    <t>High DCF ROE</t>
  </si>
  <si>
    <t>n/a</t>
  </si>
  <si>
    <t>NMF</t>
  </si>
  <si>
    <t>NextEra Energy, Inc.</t>
  </si>
  <si>
    <t>Notes</t>
  </si>
  <si>
    <t>[2] Source: Bloomberg Professional, equals 30-day average as of April 30, 2022</t>
  </si>
  <si>
    <t>[3] Equals [1] / [2]</t>
  </si>
  <si>
    <t>[4] Equals [3] x (1 + 0.50 x [8])</t>
  </si>
  <si>
    <t>[5] Source: Value Line</t>
  </si>
  <si>
    <t>[6] Source: Yahoo! Finance</t>
  </si>
  <si>
    <t>[7] Source: Zacks</t>
  </si>
  <si>
    <t>[8] Equals Average ([5], [6], [7])</t>
  </si>
  <si>
    <t>[9] Equals [3] x (1 + 0.50 x Minimum ([5], [6], [7]) + Minimum ([5], [6], [7])</t>
  </si>
  <si>
    <t>[10] Equals [4] + [8]</t>
  </si>
  <si>
    <t>[11] Equals [3] x (1 + 0.50 x Maximum ([5], [6], [7]) + Maximum ([5], [6], [7])</t>
  </si>
  <si>
    <t>90-DAY CONSTANT GROWTH DCF</t>
  </si>
  <si>
    <t>[2] Source: Bloomberg Professional, equals 90-day average as of April 30, 2022</t>
  </si>
  <si>
    <t>180-DAY CONSTANT GROWTH DCF</t>
  </si>
  <si>
    <t>[2] Source: Bloomberg Professional, equals 180-day average as of April 30, 2022</t>
  </si>
  <si>
    <t>MARKET RISK PREMIUM CALCULATION USING S&amp;P EARNINGS AND ESTIMATE</t>
  </si>
  <si>
    <t>[1] Cap. Weighted Estimate of the S&amp;P 500 Dividend Yield</t>
  </si>
  <si>
    <t>[2] Cap. Weighted Estimate of the S&amp;P 500 Growth Rate</t>
  </si>
  <si>
    <t>[3] Cap. Weighted S&amp;P 500 Estimated Required Market Return</t>
  </si>
  <si>
    <t>[1] Source: S&amp;P Dow Jones Indices, S&amp;P 500 Earnings and Estimate Report, April 29, 2022</t>
  </si>
  <si>
    <t>[2] Source: S&amp;P Dow Jones Indices, S&amp;P 500 Earnings and Estimate Report, April 29, 2022</t>
  </si>
  <si>
    <t>[3] Equals ([1] x (1 + (0.5 x [2]))) + [2]</t>
  </si>
  <si>
    <t>MARKET RISK PREMIUM CALCULATION USING CAP. WEIGHTED BLOOMBERG GROWTH RATES</t>
  </si>
  <si>
    <t>[4] Cap. Weighted Estimate of the S&amp;P 500 Dividend Yield</t>
  </si>
  <si>
    <t>[5] Cap. Weighted Estimate of the S&amp;P 500 Growth Rate</t>
  </si>
  <si>
    <t>[6] Cap. Weighted S&amp;P 500 Estimated Required Market Return</t>
  </si>
  <si>
    <t>[4] Source: Bloomberg Professional, as of April 30, 2022</t>
  </si>
  <si>
    <t>[5] Source: Value Line, as of April 30, 2022</t>
  </si>
  <si>
    <t>[6] Equals ([4] x (1 + (0.5 x [5]))) + [5]</t>
  </si>
  <si>
    <t>Name</t>
  </si>
  <si>
    <t>Shares Outst'g</t>
  </si>
  <si>
    <t>Price</t>
  </si>
  <si>
    <t>Bloomberg Long-Term Growth Estimate</t>
  </si>
  <si>
    <t>Market Cap Excl. n/a Growth</t>
  </si>
  <si>
    <t>% of Total Market Cap.</t>
  </si>
  <si>
    <t>Cap. Weighted Div. Yield</t>
  </si>
  <si>
    <t>Cap. Weighted Long-Term Growth</t>
  </si>
  <si>
    <t>LyondellBasell Industries NV</t>
  </si>
  <si>
    <t>LYB</t>
  </si>
  <si>
    <t>Signature Bank/New York NY</t>
  </si>
  <si>
    <t>SBNY</t>
  </si>
  <si>
    <t>American Express Co</t>
  </si>
  <si>
    <t>AXP</t>
  </si>
  <si>
    <t>Verizon Communications Inc</t>
  </si>
  <si>
    <t>VZ</t>
  </si>
  <si>
    <t>Broadcom Inc</t>
  </si>
  <si>
    <t>AVGO</t>
  </si>
  <si>
    <t>Boeing Co/The</t>
  </si>
  <si>
    <t>BA</t>
  </si>
  <si>
    <t>Caterpillar Inc</t>
  </si>
  <si>
    <t>CAT</t>
  </si>
  <si>
    <t>JPMorgan Chase &amp; Co</t>
  </si>
  <si>
    <t>JPM</t>
  </si>
  <si>
    <t>Chevron Corp</t>
  </si>
  <si>
    <t>CVX</t>
  </si>
  <si>
    <t>Coca-Cola Co/The</t>
  </si>
  <si>
    <t>KO</t>
  </si>
  <si>
    <t>AbbVie Inc</t>
  </si>
  <si>
    <t>ABBV</t>
  </si>
  <si>
    <t>Walt Disney Co/The</t>
  </si>
  <si>
    <t>DIS</t>
  </si>
  <si>
    <t>FleetCor Technologies Inc</t>
  </si>
  <si>
    <t>FLT</t>
  </si>
  <si>
    <t>Extra Space Storage Inc</t>
  </si>
  <si>
    <t>EXR</t>
  </si>
  <si>
    <t>Exxon Mobil Corp</t>
  </si>
  <si>
    <t>XOM</t>
  </si>
  <si>
    <t>Phillips 66</t>
  </si>
  <si>
    <t>PSX</t>
  </si>
  <si>
    <t>General Electric Co</t>
  </si>
  <si>
    <t>GE</t>
  </si>
  <si>
    <t>HP Inc</t>
  </si>
  <si>
    <t>HPQ</t>
  </si>
  <si>
    <t>Home Depot Inc/The</t>
  </si>
  <si>
    <t>HD</t>
  </si>
  <si>
    <t>Monolithic Power Systems Inc</t>
  </si>
  <si>
    <t>MPWR</t>
  </si>
  <si>
    <t>International Business Machines Corp</t>
  </si>
  <si>
    <t>IBM</t>
  </si>
  <si>
    <t>Johnson &amp; Johnson</t>
  </si>
  <si>
    <t>JNJ</t>
  </si>
  <si>
    <t>McDonald's Corp</t>
  </si>
  <si>
    <t>MCD</t>
  </si>
  <si>
    <t>Merck &amp; Co Inc</t>
  </si>
  <si>
    <t>MRK</t>
  </si>
  <si>
    <t>3M Co</t>
  </si>
  <si>
    <t>MMM</t>
  </si>
  <si>
    <t>American Water Works Co Inc</t>
  </si>
  <si>
    <t>AWK</t>
  </si>
  <si>
    <t>Bank of America Corp</t>
  </si>
  <si>
    <t>BAC</t>
  </si>
  <si>
    <t>Pfizer Inc</t>
  </si>
  <si>
    <t>PFE</t>
  </si>
  <si>
    <t>Procter &amp; Gamble Co/The</t>
  </si>
  <si>
    <t>PG</t>
  </si>
  <si>
    <t>AT&amp;T Inc</t>
  </si>
  <si>
    <t>T</t>
  </si>
  <si>
    <t>Travelers Cos Inc/The</t>
  </si>
  <si>
    <t>TRV</t>
  </si>
  <si>
    <t>Raytheon Technologies Corp</t>
  </si>
  <si>
    <t>RTX</t>
  </si>
  <si>
    <t>Analog Devices Inc</t>
  </si>
  <si>
    <t>ADI</t>
  </si>
  <si>
    <t>Walmart Inc</t>
  </si>
  <si>
    <t>WMT</t>
  </si>
  <si>
    <t>Cisco Systems Inc</t>
  </si>
  <si>
    <t>CSCO</t>
  </si>
  <si>
    <t>Intel Corp</t>
  </si>
  <si>
    <t>INTC</t>
  </si>
  <si>
    <t>General Motors Co</t>
  </si>
  <si>
    <t>GM</t>
  </si>
  <si>
    <t>Microsoft Corp</t>
  </si>
  <si>
    <t>MSFT</t>
  </si>
  <si>
    <t>Dollar General Corp</t>
  </si>
  <si>
    <t>DG</t>
  </si>
  <si>
    <t>Cigna Corp</t>
  </si>
  <si>
    <t>CI</t>
  </si>
  <si>
    <t>Kinder Morgan Inc</t>
  </si>
  <si>
    <t>KMI</t>
  </si>
  <si>
    <t>Citigroup Inc</t>
  </si>
  <si>
    <t>C</t>
  </si>
  <si>
    <t>American International Group Inc</t>
  </si>
  <si>
    <t>AIG</t>
  </si>
  <si>
    <t>Altria Group Inc</t>
  </si>
  <si>
    <t>MO</t>
  </si>
  <si>
    <t>HCA Healthcare Inc</t>
  </si>
  <si>
    <t>HCA</t>
  </si>
  <si>
    <t>Under Armour Inc</t>
  </si>
  <si>
    <t>UAA</t>
  </si>
  <si>
    <t>International Paper Co</t>
  </si>
  <si>
    <t>IP</t>
  </si>
  <si>
    <t>Hewlett Packard Enterprise Co</t>
  </si>
  <si>
    <t>HPE</t>
  </si>
  <si>
    <t>Abbott Laboratories</t>
  </si>
  <si>
    <t>ABT</t>
  </si>
  <si>
    <t>Aflac Inc</t>
  </si>
  <si>
    <t>AFL</t>
  </si>
  <si>
    <t>Air Products and Chemicals Inc</t>
  </si>
  <si>
    <t>APD</t>
  </si>
  <si>
    <t>Royal Caribbean Cruises Ltd</t>
  </si>
  <si>
    <t>RCL</t>
  </si>
  <si>
    <t>Hess Corp</t>
  </si>
  <si>
    <t>HES</t>
  </si>
  <si>
    <t>Archer-Daniels-Midland Co</t>
  </si>
  <si>
    <t>ADM</t>
  </si>
  <si>
    <t>Automatic Data Processing Inc</t>
  </si>
  <si>
    <t>ADP</t>
  </si>
  <si>
    <t>Verisk Analytics Inc</t>
  </si>
  <si>
    <t>VRSK</t>
  </si>
  <si>
    <t>AutoZone Inc</t>
  </si>
  <si>
    <t>AZO</t>
  </si>
  <si>
    <t>Avery Dennison Corp</t>
  </si>
  <si>
    <t>AVY</t>
  </si>
  <si>
    <t>Enphase Energy Inc</t>
  </si>
  <si>
    <t>ENPH</t>
  </si>
  <si>
    <t>MSCI Inc</t>
  </si>
  <si>
    <t>MSCI</t>
  </si>
  <si>
    <t>Ball Corp</t>
  </si>
  <si>
    <t>BLL</t>
  </si>
  <si>
    <t>Ceridian HCM Holding Inc</t>
  </si>
  <si>
    <t>CDAY</t>
  </si>
  <si>
    <t>Carrier Global Corp</t>
  </si>
  <si>
    <t>CARR</t>
  </si>
  <si>
    <t>Bank of New York Mellon Corp/The</t>
  </si>
  <si>
    <t>BK</t>
  </si>
  <si>
    <t>Otis Worldwide Corp</t>
  </si>
  <si>
    <t>OTIS</t>
  </si>
  <si>
    <t>Baxter International Inc</t>
  </si>
  <si>
    <t>BAX</t>
  </si>
  <si>
    <t>Becton Dickinson and Co</t>
  </si>
  <si>
    <t>BDX</t>
  </si>
  <si>
    <t>Berkshire Hathaway Inc</t>
  </si>
  <si>
    <t>BRK/B</t>
  </si>
  <si>
    <t>Best Buy Co Inc</t>
  </si>
  <si>
    <t>BBY</t>
  </si>
  <si>
    <t>Boston Scientific Corp</t>
  </si>
  <si>
    <t>BSX</t>
  </si>
  <si>
    <t>Bristol-Myers Squibb Co</t>
  </si>
  <si>
    <t>BMY</t>
  </si>
  <si>
    <t>Fortune Brands Home &amp; Security Inc</t>
  </si>
  <si>
    <t>FBHS</t>
  </si>
  <si>
    <t>Brown-Forman Corp</t>
  </si>
  <si>
    <t>BF/B</t>
  </si>
  <si>
    <t>Coterra Energy Inc</t>
  </si>
  <si>
    <t>CTRA</t>
  </si>
  <si>
    <t>Campbell Soup Co</t>
  </si>
  <si>
    <t>CPB</t>
  </si>
  <si>
    <t>Hilton Worldwide Holdings Inc</t>
  </si>
  <si>
    <t>HLT</t>
  </si>
  <si>
    <t>Carnival Corp</t>
  </si>
  <si>
    <t>CCL</t>
  </si>
  <si>
    <t>Qorvo Inc</t>
  </si>
  <si>
    <t>QRVO</t>
  </si>
  <si>
    <t>Lumen Technologies Inc</t>
  </si>
  <si>
    <t>LUMN</t>
  </si>
  <si>
    <t>UDR Inc</t>
  </si>
  <si>
    <t>UDR</t>
  </si>
  <si>
    <t>Clorox Co/The</t>
  </si>
  <si>
    <t>CLX</t>
  </si>
  <si>
    <t>Paycom Software Inc</t>
  </si>
  <si>
    <t>PAYC</t>
  </si>
  <si>
    <t>CMS Energy Corp</t>
  </si>
  <si>
    <t>CMS</t>
  </si>
  <si>
    <t>Newell Brands Inc</t>
  </si>
  <si>
    <t>NWL</t>
  </si>
  <si>
    <t>Colgate-Palmolive Co</t>
  </si>
  <si>
    <t>CL</t>
  </si>
  <si>
    <t>EPAM Systems Inc</t>
  </si>
  <si>
    <t>EPAM</t>
  </si>
  <si>
    <t>Comerica Inc</t>
  </si>
  <si>
    <t>CMA</t>
  </si>
  <si>
    <t>IPG Photonics Corp</t>
  </si>
  <si>
    <t>IPGP</t>
  </si>
  <si>
    <t>Conagra Brands Inc</t>
  </si>
  <si>
    <t>CAG</t>
  </si>
  <si>
    <t>Consolidated Edison Inc</t>
  </si>
  <si>
    <t>ED</t>
  </si>
  <si>
    <t>Corning Inc</t>
  </si>
  <si>
    <t>GLW</t>
  </si>
  <si>
    <t>Cummins Inc</t>
  </si>
  <si>
    <t>CMI</t>
  </si>
  <si>
    <t>Caesars Entertainment Inc</t>
  </si>
  <si>
    <t>CZR</t>
  </si>
  <si>
    <t>Danaher Corp</t>
  </si>
  <si>
    <t>DHR</t>
  </si>
  <si>
    <t>Target Corp</t>
  </si>
  <si>
    <t>TGT</t>
  </si>
  <si>
    <t>Deere &amp; Co</t>
  </si>
  <si>
    <t>DE</t>
  </si>
  <si>
    <t>Dominion Energy Inc</t>
  </si>
  <si>
    <t>D</t>
  </si>
  <si>
    <t>Dover Corp</t>
  </si>
  <si>
    <t>DOV</t>
  </si>
  <si>
    <t>Alliant Energy Corp</t>
  </si>
  <si>
    <t>Duke Energy Corp</t>
  </si>
  <si>
    <t>Regency Centers Corp</t>
  </si>
  <si>
    <t>REG</t>
  </si>
  <si>
    <t>Eaton Corp PLC</t>
  </si>
  <si>
    <t>ETN</t>
  </si>
  <si>
    <t>Ecolab Inc</t>
  </si>
  <si>
    <t>ECL</t>
  </si>
  <si>
    <t>PerkinElmer Inc</t>
  </si>
  <si>
    <t>PKI</t>
  </si>
  <si>
    <t>Emerson Electric Co</t>
  </si>
  <si>
    <t>EMR</t>
  </si>
  <si>
    <t>EOG Resources Inc</t>
  </si>
  <si>
    <t>EOG</t>
  </si>
  <si>
    <t>Aon PLC</t>
  </si>
  <si>
    <t>AON</t>
  </si>
  <si>
    <t>Entergy Corp</t>
  </si>
  <si>
    <t>Equifax Inc</t>
  </si>
  <si>
    <t>EFX</t>
  </si>
  <si>
    <t>IQVIA Holdings Inc</t>
  </si>
  <si>
    <t>IQV</t>
  </si>
  <si>
    <t>Gartner Inc</t>
  </si>
  <si>
    <t>IT</t>
  </si>
  <si>
    <t>FedEx Corp</t>
  </si>
  <si>
    <t>FDX</t>
  </si>
  <si>
    <t>FMC Corp</t>
  </si>
  <si>
    <t>FMC</t>
  </si>
  <si>
    <t>Brown &amp; Brown Inc</t>
  </si>
  <si>
    <t>BRO</t>
  </si>
  <si>
    <t>Ford Motor Co</t>
  </si>
  <si>
    <t>F</t>
  </si>
  <si>
    <t>NextEra Energy Inc</t>
  </si>
  <si>
    <t>Franklin Resources Inc</t>
  </si>
  <si>
    <t>BEN</t>
  </si>
  <si>
    <t>Garmin Ltd</t>
  </si>
  <si>
    <t>GRMN</t>
  </si>
  <si>
    <t>Freeport-McMoRan Inc</t>
  </si>
  <si>
    <t>FCX</t>
  </si>
  <si>
    <t>Dexcom Inc</t>
  </si>
  <si>
    <t>DXCM</t>
  </si>
  <si>
    <t>General Dynamics Corp</t>
  </si>
  <si>
    <t>GD</t>
  </si>
  <si>
    <t>General Mills Inc</t>
  </si>
  <si>
    <t>GIS</t>
  </si>
  <si>
    <t>Genuine Parts Co</t>
  </si>
  <si>
    <t>GPC</t>
  </si>
  <si>
    <t>Atmos Energy Corp</t>
  </si>
  <si>
    <t>ATO</t>
  </si>
  <si>
    <t>WW Grainger Inc</t>
  </si>
  <si>
    <t>GWW</t>
  </si>
  <si>
    <t>Halliburton Co</t>
  </si>
  <si>
    <t>HAL</t>
  </si>
  <si>
    <t>L3Harris Technologies Inc</t>
  </si>
  <si>
    <t>LHX</t>
  </si>
  <si>
    <t>Healthpeak Properties Inc</t>
  </si>
  <si>
    <t>PEAK</t>
  </si>
  <si>
    <t>Catalent Inc</t>
  </si>
  <si>
    <t>CTLT</t>
  </si>
  <si>
    <t>Fortive Corp</t>
  </si>
  <si>
    <t>FTV</t>
  </si>
  <si>
    <t>Hershey Co/The</t>
  </si>
  <si>
    <t>HSY</t>
  </si>
  <si>
    <t>Synchrony Financial</t>
  </si>
  <si>
    <t>SYF</t>
  </si>
  <si>
    <t>Hormel Foods Corp</t>
  </si>
  <si>
    <t>HRL</t>
  </si>
  <si>
    <t>Arthur J Gallagher &amp; Co</t>
  </si>
  <si>
    <t>AJG</t>
  </si>
  <si>
    <t>Mondelez International Inc</t>
  </si>
  <si>
    <t>MDLZ</t>
  </si>
  <si>
    <t>CenterPoint Energy Inc</t>
  </si>
  <si>
    <t>CNP</t>
  </si>
  <si>
    <t>Humana Inc</t>
  </si>
  <si>
    <t>HUM</t>
  </si>
  <si>
    <t>Willis Towers Watson PLC</t>
  </si>
  <si>
    <t>WTW</t>
  </si>
  <si>
    <t>Illinois Tool Works Inc</t>
  </si>
  <si>
    <t>ITW</t>
  </si>
  <si>
    <t>CDW Corp/DE</t>
  </si>
  <si>
    <t>CDW</t>
  </si>
  <si>
    <t>Trane Technologies PLC</t>
  </si>
  <si>
    <t>TT</t>
  </si>
  <si>
    <t>Interpublic Group of Cos Inc/The</t>
  </si>
  <si>
    <t>IPG</t>
  </si>
  <si>
    <t>International Flavors &amp; Fragrances Inc</t>
  </si>
  <si>
    <t>IFF</t>
  </si>
  <si>
    <t>Jacobs Engineering Group Inc</t>
  </si>
  <si>
    <t>J</t>
  </si>
  <si>
    <t>Generac Holdings Inc</t>
  </si>
  <si>
    <t>GNRC</t>
  </si>
  <si>
    <t>NXP Semiconductors NV</t>
  </si>
  <si>
    <t>NXPI</t>
  </si>
  <si>
    <t>Kellogg Co</t>
  </si>
  <si>
    <t>K</t>
  </si>
  <si>
    <t>Broadridge Financial Solutions Inc</t>
  </si>
  <si>
    <t>BR</t>
  </si>
  <si>
    <t>Kimberly-Clark Corp</t>
  </si>
  <si>
    <t>KMB</t>
  </si>
  <si>
    <t>Kimco Realty Corp</t>
  </si>
  <si>
    <t>KIM</t>
  </si>
  <si>
    <t>Oracle Corp</t>
  </si>
  <si>
    <t>ORCL</t>
  </si>
  <si>
    <t>Kroger Co/The</t>
  </si>
  <si>
    <t>KR</t>
  </si>
  <si>
    <t>Lennar Corp</t>
  </si>
  <si>
    <t>LEN</t>
  </si>
  <si>
    <t>Eli Lilly &amp; Co</t>
  </si>
  <si>
    <t>LLY</t>
  </si>
  <si>
    <t>Bath &amp; Body Works Inc</t>
  </si>
  <si>
    <t>BBWI</t>
  </si>
  <si>
    <t>Charter Communications Inc</t>
  </si>
  <si>
    <t>CHTR</t>
  </si>
  <si>
    <t>Lincoln National Corp</t>
  </si>
  <si>
    <t>LNC</t>
  </si>
  <si>
    <t>Loews Corp</t>
  </si>
  <si>
    <t>L</t>
  </si>
  <si>
    <t>Lowe's Cos Inc</t>
  </si>
  <si>
    <t>LOW</t>
  </si>
  <si>
    <t>IDEX Corp</t>
  </si>
  <si>
    <t>IEX</t>
  </si>
  <si>
    <t>Marsh &amp; McLennan Cos Inc</t>
  </si>
  <si>
    <t>MMC</t>
  </si>
  <si>
    <t>Masco Corp</t>
  </si>
  <si>
    <t>MAS</t>
  </si>
  <si>
    <t>S&amp;P Global Inc</t>
  </si>
  <si>
    <t>SPGI</t>
  </si>
  <si>
    <t>Medtronic PLC</t>
  </si>
  <si>
    <t>MDT</t>
  </si>
  <si>
    <t>Viatris Inc</t>
  </si>
  <si>
    <t>VTRS</t>
  </si>
  <si>
    <t>CVS Health Corp</t>
  </si>
  <si>
    <t>CVS</t>
  </si>
  <si>
    <t>DuPont de Nemours Inc</t>
  </si>
  <si>
    <t>DD</t>
  </si>
  <si>
    <t>Micron Technology Inc</t>
  </si>
  <si>
    <t>MU</t>
  </si>
  <si>
    <t>Motorola Solutions Inc</t>
  </si>
  <si>
    <t>MSI</t>
  </si>
  <si>
    <t>Cboe Global Markets Inc</t>
  </si>
  <si>
    <t>CBOE</t>
  </si>
  <si>
    <t>Laboratory Corp of America Holdings</t>
  </si>
  <si>
    <t>LH</t>
  </si>
  <si>
    <t>Newmont Corp</t>
  </si>
  <si>
    <t>NEM</t>
  </si>
  <si>
    <t>NIKE Inc</t>
  </si>
  <si>
    <t>NKE</t>
  </si>
  <si>
    <t>NiSource Inc</t>
  </si>
  <si>
    <t>NI</t>
  </si>
  <si>
    <t>Norfolk Southern Corp</t>
  </si>
  <si>
    <t>NSC</t>
  </si>
  <si>
    <t>Principal Financial Group Inc</t>
  </si>
  <si>
    <t>PFG</t>
  </si>
  <si>
    <t>Eversource Energy</t>
  </si>
  <si>
    <t>ES</t>
  </si>
  <si>
    <t>Northrop Grumman Corp</t>
  </si>
  <si>
    <t>NOC</t>
  </si>
  <si>
    <t>Wells Fargo &amp; Co</t>
  </si>
  <si>
    <t>WFC</t>
  </si>
  <si>
    <t>Nucor Corp</t>
  </si>
  <si>
    <t>NUE</t>
  </si>
  <si>
    <t>PVH Corp</t>
  </si>
  <si>
    <t>PVH</t>
  </si>
  <si>
    <t>Occidental Petroleum Corp</t>
  </si>
  <si>
    <t>OXY</t>
  </si>
  <si>
    <t>Omnicom Group Inc</t>
  </si>
  <si>
    <t>OMC</t>
  </si>
  <si>
    <t>ONEOK Inc</t>
  </si>
  <si>
    <t>OKE</t>
  </si>
  <si>
    <t>Raymond James Financial Inc</t>
  </si>
  <si>
    <t>RJF</t>
  </si>
  <si>
    <t>Parker-Hannifin Corp</t>
  </si>
  <si>
    <t>PH</t>
  </si>
  <si>
    <t>Rollins Inc</t>
  </si>
  <si>
    <t>ROL</t>
  </si>
  <si>
    <t>PPL Corp</t>
  </si>
  <si>
    <t>PPL</t>
  </si>
  <si>
    <t>ConocoPhillips</t>
  </si>
  <si>
    <t>COP</t>
  </si>
  <si>
    <t>PulteGroup Inc</t>
  </si>
  <si>
    <t>PHM</t>
  </si>
  <si>
    <t>Pinnacle West Capital Corp</t>
  </si>
  <si>
    <t>PNW</t>
  </si>
  <si>
    <t>PNC Financial Services Group Inc/The</t>
  </si>
  <si>
    <t>PNC</t>
  </si>
  <si>
    <t>PPG Industries Inc</t>
  </si>
  <si>
    <t>PPG</t>
  </si>
  <si>
    <t>Progressive Corp/The</t>
  </si>
  <si>
    <t>PGR</t>
  </si>
  <si>
    <t>Public Service Enterprise Group Inc</t>
  </si>
  <si>
    <t>PEG</t>
  </si>
  <si>
    <t>Robert Half International Inc</t>
  </si>
  <si>
    <t>RHI</t>
  </si>
  <si>
    <t>Schlumberger NV</t>
  </si>
  <si>
    <t>SLB</t>
  </si>
  <si>
    <t>Charles Schwab Corp/The</t>
  </si>
  <si>
    <t>SCHW</t>
  </si>
  <si>
    <t>Sherwin-Williams Co/The</t>
  </si>
  <si>
    <t>SHW</t>
  </si>
  <si>
    <t>West Pharmaceutical Services Inc</t>
  </si>
  <si>
    <t>WST</t>
  </si>
  <si>
    <t>J M Smucker Co/The</t>
  </si>
  <si>
    <t>SJM</t>
  </si>
  <si>
    <t>Snap-on Inc</t>
  </si>
  <si>
    <t>SNA</t>
  </si>
  <si>
    <t>AMETEK Inc</t>
  </si>
  <si>
    <t>AME</t>
  </si>
  <si>
    <t>Southern Co/The</t>
  </si>
  <si>
    <t>SO</t>
  </si>
  <si>
    <t>Truist Financial Corp</t>
  </si>
  <si>
    <t>TFC</t>
  </si>
  <si>
    <t>Southwest Airlines Co</t>
  </si>
  <si>
    <t>LUV</t>
  </si>
  <si>
    <t>W R Berkley Corp</t>
  </si>
  <si>
    <t>WRB</t>
  </si>
  <si>
    <t>Stanley Black &amp; Decker Inc</t>
  </si>
  <si>
    <t>SWK</t>
  </si>
  <si>
    <t>Public Storage</t>
  </si>
  <si>
    <t>PSA</t>
  </si>
  <si>
    <t>Arista Networks Inc</t>
  </si>
  <si>
    <t>ANET</t>
  </si>
  <si>
    <t>Sysco Corp</t>
  </si>
  <si>
    <t>SYY</t>
  </si>
  <si>
    <t>Corteva Inc</t>
  </si>
  <si>
    <t>CTVA</t>
  </si>
  <si>
    <t>Texas Instruments Inc</t>
  </si>
  <si>
    <t>TXN</t>
  </si>
  <si>
    <t>Textron Inc</t>
  </si>
  <si>
    <t>TXT</t>
  </si>
  <si>
    <t>Thermo Fisher Scientific Inc</t>
  </si>
  <si>
    <t>TMO</t>
  </si>
  <si>
    <t>TJX Cos Inc/The</t>
  </si>
  <si>
    <t>TJX</t>
  </si>
  <si>
    <t>Globe Life Inc</t>
  </si>
  <si>
    <t>GL</t>
  </si>
  <si>
    <t>Johnson Controls International plc</t>
  </si>
  <si>
    <t>JCI</t>
  </si>
  <si>
    <t>Ulta Beauty Inc</t>
  </si>
  <si>
    <t>ULTA</t>
  </si>
  <si>
    <t>Union Pacific Corp</t>
  </si>
  <si>
    <t>UNP</t>
  </si>
  <si>
    <t>Keysight Technologies Inc</t>
  </si>
  <si>
    <t>KEYS</t>
  </si>
  <si>
    <t>UnitedHealth Group Inc</t>
  </si>
  <si>
    <t>UNH</t>
  </si>
  <si>
    <t>Marathon Oil Corp</t>
  </si>
  <si>
    <t>MRO</t>
  </si>
  <si>
    <t>Bio-Rad Laboratories Inc</t>
  </si>
  <si>
    <t>BIO</t>
  </si>
  <si>
    <t>Ventas Inc</t>
  </si>
  <si>
    <t>VTR</t>
  </si>
  <si>
    <t>VF Corp</t>
  </si>
  <si>
    <t>VFC</t>
  </si>
  <si>
    <t>Vornado Realty Trust</t>
  </si>
  <si>
    <t>VNO</t>
  </si>
  <si>
    <t>Vulcan Materials Co</t>
  </si>
  <si>
    <t>VMC</t>
  </si>
  <si>
    <t>Weyerhaeuser Co</t>
  </si>
  <si>
    <t>WY</t>
  </si>
  <si>
    <t>Whirlpool Corp</t>
  </si>
  <si>
    <t>WHR</t>
  </si>
  <si>
    <t>Williams Cos Inc/The</t>
  </si>
  <si>
    <t>WMB</t>
  </si>
  <si>
    <t>Constellation Energy Corp</t>
  </si>
  <si>
    <t>CEG</t>
  </si>
  <si>
    <t>WEC Energy Group Inc</t>
  </si>
  <si>
    <t>WEC</t>
  </si>
  <si>
    <t>Adobe Inc</t>
  </si>
  <si>
    <t>ADBE</t>
  </si>
  <si>
    <t>AES Corp/The</t>
  </si>
  <si>
    <t>AES</t>
  </si>
  <si>
    <t>Amgen Inc</t>
  </si>
  <si>
    <t>AMGN</t>
  </si>
  <si>
    <t>Apple Inc</t>
  </si>
  <si>
    <t>AAPL</t>
  </si>
  <si>
    <t>Autodesk Inc</t>
  </si>
  <si>
    <t>ADSK</t>
  </si>
  <si>
    <t>Cintas Corp</t>
  </si>
  <si>
    <t>CTAS</t>
  </si>
  <si>
    <t>Comcast Corp</t>
  </si>
  <si>
    <t>CMCSA</t>
  </si>
  <si>
    <t>Molson Coors Beverage Co</t>
  </si>
  <si>
    <t>TAP</t>
  </si>
  <si>
    <t>KLA Corp</t>
  </si>
  <si>
    <t>KLAC</t>
  </si>
  <si>
    <t>Marriott International Inc/MD</t>
  </si>
  <si>
    <t>MAR</t>
  </si>
  <si>
    <t>McCormick &amp; Co Inc/MD</t>
  </si>
  <si>
    <t>MKC</t>
  </si>
  <si>
    <t>PACCAR Inc</t>
  </si>
  <si>
    <t>PCAR</t>
  </si>
  <si>
    <t>Costco Wholesale Corp</t>
  </si>
  <si>
    <t>COST</t>
  </si>
  <si>
    <t>First Republic Bank/CA</t>
  </si>
  <si>
    <t>FRC</t>
  </si>
  <si>
    <t>Stryker Corp</t>
  </si>
  <si>
    <t>SYK</t>
  </si>
  <si>
    <t>Tyson Foods Inc</t>
  </si>
  <si>
    <t>TSN</t>
  </si>
  <si>
    <t>Lamb Weston Holdings Inc</t>
  </si>
  <si>
    <t>LW</t>
  </si>
  <si>
    <t>Applied Materials Inc</t>
  </si>
  <si>
    <t>AMAT</t>
  </si>
  <si>
    <t>American Airlines Group Inc</t>
  </si>
  <si>
    <t>AAL</t>
  </si>
  <si>
    <t>Cardinal Health Inc</t>
  </si>
  <si>
    <t>CAH</t>
  </si>
  <si>
    <t>Cerner Corp</t>
  </si>
  <si>
    <t>CERN</t>
  </si>
  <si>
    <t>Cincinnati Financial Corp</t>
  </si>
  <si>
    <t>CINF</t>
  </si>
  <si>
    <t>Paramount Global</t>
  </si>
  <si>
    <t>PARA</t>
  </si>
  <si>
    <t>DR Horton Inc</t>
  </si>
  <si>
    <t>DHI</t>
  </si>
  <si>
    <t>Electronic Arts Inc</t>
  </si>
  <si>
    <t>EA</t>
  </si>
  <si>
    <t>Expeditors International of Washington Inc</t>
  </si>
  <si>
    <t>EXPD</t>
  </si>
  <si>
    <t>Fastenal Co</t>
  </si>
  <si>
    <t>FAST</t>
  </si>
  <si>
    <t>M&amp;T Bank Corp</t>
  </si>
  <si>
    <t>MTB</t>
  </si>
  <si>
    <t>Xcel Energy Inc</t>
  </si>
  <si>
    <t>Fiserv Inc</t>
  </si>
  <si>
    <t>FISV</t>
  </si>
  <si>
    <t>Fifth Third Bancorp</t>
  </si>
  <si>
    <t>FITB</t>
  </si>
  <si>
    <t>Gilead Sciences Inc</t>
  </si>
  <si>
    <t>GILD</t>
  </si>
  <si>
    <t>Hasbro Inc</t>
  </si>
  <si>
    <t>HAS</t>
  </si>
  <si>
    <t>Huntington Bancshares Inc/OH</t>
  </si>
  <si>
    <t>HBAN</t>
  </si>
  <si>
    <t>Welltower Inc</t>
  </si>
  <si>
    <t>WELL</t>
  </si>
  <si>
    <t>Biogen Inc</t>
  </si>
  <si>
    <t>BIIB</t>
  </si>
  <si>
    <t>Northern Trust Corp</t>
  </si>
  <si>
    <t>NTRS</t>
  </si>
  <si>
    <t>Packaging Corp of America</t>
  </si>
  <si>
    <t>PKG</t>
  </si>
  <si>
    <t>Paychex Inc</t>
  </si>
  <si>
    <t>PAYX</t>
  </si>
  <si>
    <t>People's United Financial Inc</t>
  </si>
  <si>
    <t>PBCT</t>
  </si>
  <si>
    <t>#N/A N/A</t>
  </si>
  <si>
    <t>QUALCOMM Inc</t>
  </si>
  <si>
    <t>QCOM</t>
  </si>
  <si>
    <t>Roper Technologies Inc</t>
  </si>
  <si>
    <t>ROP</t>
  </si>
  <si>
    <t>Ross Stores Inc</t>
  </si>
  <si>
    <t>ROST</t>
  </si>
  <si>
    <t>IDEXX Laboratories Inc</t>
  </si>
  <si>
    <t>IDXX</t>
  </si>
  <si>
    <t>Starbucks Corp</t>
  </si>
  <si>
    <t>SBUX</t>
  </si>
  <si>
    <t>KeyCorp</t>
  </si>
  <si>
    <t>KEY</t>
  </si>
  <si>
    <t>Fox Corp</t>
  </si>
  <si>
    <t>FOXA</t>
  </si>
  <si>
    <t>FOX</t>
  </si>
  <si>
    <t>State Street Corp</t>
  </si>
  <si>
    <t>STT</t>
  </si>
  <si>
    <t>Norwegian Cruise Line Holdings Ltd</t>
  </si>
  <si>
    <t>NCLH</t>
  </si>
  <si>
    <t>US Bancorp</t>
  </si>
  <si>
    <t>USB</t>
  </si>
  <si>
    <t>A O Smith Corp</t>
  </si>
  <si>
    <t>AOS</t>
  </si>
  <si>
    <t>NortonLifeLock Inc</t>
  </si>
  <si>
    <t>NLOK</t>
  </si>
  <si>
    <t>T Rowe Price Group Inc</t>
  </si>
  <si>
    <t>TROW</t>
  </si>
  <si>
    <t>Waste Management Inc</t>
  </si>
  <si>
    <t>WM</t>
  </si>
  <si>
    <t>Constellation Brands Inc</t>
  </si>
  <si>
    <t>STZ</t>
  </si>
  <si>
    <t>DENTSPLY SIRONA Inc</t>
  </si>
  <si>
    <t>XRAY</t>
  </si>
  <si>
    <t>Zions Bancorp NA</t>
  </si>
  <si>
    <t>ZION</t>
  </si>
  <si>
    <t>Alaska Air Group Inc</t>
  </si>
  <si>
    <t>ALK</t>
  </si>
  <si>
    <t>Invesco Ltd</t>
  </si>
  <si>
    <t>IVZ</t>
  </si>
  <si>
    <t>Linde PLC</t>
  </si>
  <si>
    <t>LIN</t>
  </si>
  <si>
    <t>Intuit Inc</t>
  </si>
  <si>
    <t>INTU</t>
  </si>
  <si>
    <t>Morgan Stanley</t>
  </si>
  <si>
    <t>MS</t>
  </si>
  <si>
    <t>Microchip Technology Inc</t>
  </si>
  <si>
    <t>MCHP</t>
  </si>
  <si>
    <t>Chubb Ltd</t>
  </si>
  <si>
    <t>CB</t>
  </si>
  <si>
    <t>Hologic Inc</t>
  </si>
  <si>
    <t>HOLX</t>
  </si>
  <si>
    <t>Citizens Financial Group Inc</t>
  </si>
  <si>
    <t>CFG</t>
  </si>
  <si>
    <t>O'Reilly Automotive Inc</t>
  </si>
  <si>
    <t>ORLY</t>
  </si>
  <si>
    <t>Allstate Corp/The</t>
  </si>
  <si>
    <t>ALL</t>
  </si>
  <si>
    <t>Equity Residential</t>
  </si>
  <si>
    <t>EQR</t>
  </si>
  <si>
    <t>BorgWarner Inc</t>
  </si>
  <si>
    <t>BWA</t>
  </si>
  <si>
    <t>Organon &amp; Co</t>
  </si>
  <si>
    <t>OGN</t>
  </si>
  <si>
    <t>Host Hotels &amp; Resorts Inc</t>
  </si>
  <si>
    <t>HST</t>
  </si>
  <si>
    <t>Incyte Corp</t>
  </si>
  <si>
    <t>INCY</t>
  </si>
  <si>
    <t>Simon Property Group Inc</t>
  </si>
  <si>
    <t>SPG</t>
  </si>
  <si>
    <t>Eastman Chemical Co</t>
  </si>
  <si>
    <t>EMN</t>
  </si>
  <si>
    <t>Twitter Inc</t>
  </si>
  <si>
    <t>TWTR</t>
  </si>
  <si>
    <t>AvalonBay Communities Inc</t>
  </si>
  <si>
    <t>AVB</t>
  </si>
  <si>
    <t>Prudential Financial Inc</t>
  </si>
  <si>
    <t>PRU</t>
  </si>
  <si>
    <t>United Parcel Service Inc</t>
  </si>
  <si>
    <t>UPS</t>
  </si>
  <si>
    <t>Walgreens Boots Alliance Inc</t>
  </si>
  <si>
    <t>WBA</t>
  </si>
  <si>
    <t>STERIS PLC</t>
  </si>
  <si>
    <t>STE</t>
  </si>
  <si>
    <t>McKesson Corp</t>
  </si>
  <si>
    <t>MCK</t>
  </si>
  <si>
    <t>Lockheed Martin Corp</t>
  </si>
  <si>
    <t>LMT</t>
  </si>
  <si>
    <t>AmerisourceBergen Corp</t>
  </si>
  <si>
    <t>ABC</t>
  </si>
  <si>
    <t>Capital One Financial Corp</t>
  </si>
  <si>
    <t>COF</t>
  </si>
  <si>
    <t>Waters Corp</t>
  </si>
  <si>
    <t>WAT</t>
  </si>
  <si>
    <t>Nordson Corp</t>
  </si>
  <si>
    <t>NDSN</t>
  </si>
  <si>
    <t>Dollar Tree Inc</t>
  </si>
  <si>
    <t>DLTR</t>
  </si>
  <si>
    <t>Darden Restaurants Inc</t>
  </si>
  <si>
    <t>DRI</t>
  </si>
  <si>
    <t>Match Group Inc</t>
  </si>
  <si>
    <t>MTCH</t>
  </si>
  <si>
    <t>Domino's Pizza Inc</t>
  </si>
  <si>
    <t>DPZ</t>
  </si>
  <si>
    <t>NVR Inc</t>
  </si>
  <si>
    <t>NVR</t>
  </si>
  <si>
    <t>NetApp Inc</t>
  </si>
  <si>
    <t>NTAP</t>
  </si>
  <si>
    <t>Citrix Systems Inc</t>
  </si>
  <si>
    <t>CTXS</t>
  </si>
  <si>
    <t>DXC Technology Co</t>
  </si>
  <si>
    <t>DXC</t>
  </si>
  <si>
    <t>Old Dominion Freight Line Inc</t>
  </si>
  <si>
    <t>ODFL</t>
  </si>
  <si>
    <t>DaVita Inc</t>
  </si>
  <si>
    <t>DVA</t>
  </si>
  <si>
    <t>Hartford Financial Services Group Inc/The</t>
  </si>
  <si>
    <t>HIG</t>
  </si>
  <si>
    <t>Iron Mountain Inc</t>
  </si>
  <si>
    <t>IRM</t>
  </si>
  <si>
    <t>Estee Lauder Cos Inc/The</t>
  </si>
  <si>
    <t>EL</t>
  </si>
  <si>
    <t>Cadence Design Systems Inc</t>
  </si>
  <si>
    <t>CDNS</t>
  </si>
  <si>
    <t>Tyler Technologies Inc</t>
  </si>
  <si>
    <t>TYL</t>
  </si>
  <si>
    <t>Universal Health Services Inc</t>
  </si>
  <si>
    <t>UHS</t>
  </si>
  <si>
    <t>Skyworks Solutions Inc</t>
  </si>
  <si>
    <t>SWKS</t>
  </si>
  <si>
    <t>Quest Diagnostics Inc</t>
  </si>
  <si>
    <t>DGX</t>
  </si>
  <si>
    <t>Activision Blizzard Inc</t>
  </si>
  <si>
    <t>ATVI</t>
  </si>
  <si>
    <t>Rockwell Automation Inc</t>
  </si>
  <si>
    <t>ROK</t>
  </si>
  <si>
    <t>Kraft Heinz Co/The</t>
  </si>
  <si>
    <t>KHC</t>
  </si>
  <si>
    <t>American Tower Corp</t>
  </si>
  <si>
    <t>AMT</t>
  </si>
  <si>
    <t>Regeneron Pharmaceuticals Inc</t>
  </si>
  <si>
    <t>REGN</t>
  </si>
  <si>
    <t>Amazon.com Inc</t>
  </si>
  <si>
    <t>AMZN</t>
  </si>
  <si>
    <t>Jack Henry &amp; Associates Inc</t>
  </si>
  <si>
    <t>JKHY</t>
  </si>
  <si>
    <t>Ralph Lauren Corp</t>
  </si>
  <si>
    <t>RL</t>
  </si>
  <si>
    <t>Boston Properties Inc</t>
  </si>
  <si>
    <t>BXP</t>
  </si>
  <si>
    <t>Amphenol Corp</t>
  </si>
  <si>
    <t>APH</t>
  </si>
  <si>
    <t>Howmet Aerospace Inc</t>
  </si>
  <si>
    <t>HWM</t>
  </si>
  <si>
    <t>Pioneer Natural Resources Co</t>
  </si>
  <si>
    <t>PXD</t>
  </si>
  <si>
    <t>Valero Energy Corp</t>
  </si>
  <si>
    <t>VLO</t>
  </si>
  <si>
    <t>Synopsys Inc</t>
  </si>
  <si>
    <t>SNPS</t>
  </si>
  <si>
    <t>Etsy Inc</t>
  </si>
  <si>
    <t>ETSY</t>
  </si>
  <si>
    <t>CH Robinson Worldwide Inc</t>
  </si>
  <si>
    <t>CHRW</t>
  </si>
  <si>
    <t>Accenture PLC</t>
  </si>
  <si>
    <t>ACN</t>
  </si>
  <si>
    <t>TransDigm Group Inc</t>
  </si>
  <si>
    <t>TDG</t>
  </si>
  <si>
    <t>Yum! Brands Inc</t>
  </si>
  <si>
    <t>YUM</t>
  </si>
  <si>
    <t>Prologis Inc</t>
  </si>
  <si>
    <t>PLD</t>
  </si>
  <si>
    <t>FirstEnergy Corp</t>
  </si>
  <si>
    <t>FE</t>
  </si>
  <si>
    <t>VeriSign Inc</t>
  </si>
  <si>
    <t>VRSN</t>
  </si>
  <si>
    <t>Quanta Services Inc</t>
  </si>
  <si>
    <t>PWR</t>
  </si>
  <si>
    <t>Henry Schein Inc</t>
  </si>
  <si>
    <t>HSIC</t>
  </si>
  <si>
    <t>Ameren Corp</t>
  </si>
  <si>
    <t>ANSYS Inc</t>
  </si>
  <si>
    <t>ANSS</t>
  </si>
  <si>
    <t>FactSet Research Systems Inc</t>
  </si>
  <si>
    <t>FDS</t>
  </si>
  <si>
    <t>NVIDIA Corp</t>
  </si>
  <si>
    <t>NVDA</t>
  </si>
  <si>
    <t>Sealed Air Corp</t>
  </si>
  <si>
    <t>SEE</t>
  </si>
  <si>
    <t>Cognizant Technology Solutions Corp</t>
  </si>
  <si>
    <t>CTSH</t>
  </si>
  <si>
    <t>SVB Financial Group</t>
  </si>
  <si>
    <t>SIVB</t>
  </si>
  <si>
    <t>Intuitive Surgical Inc</t>
  </si>
  <si>
    <t>ISRG</t>
  </si>
  <si>
    <t>Take-Two Interactive Software Inc</t>
  </si>
  <si>
    <t>TTWO</t>
  </si>
  <si>
    <t>Republic Services Inc</t>
  </si>
  <si>
    <t>RSG</t>
  </si>
  <si>
    <t>eBay Inc</t>
  </si>
  <si>
    <t>EBAY</t>
  </si>
  <si>
    <t>Goldman Sachs Group Inc/The</t>
  </si>
  <si>
    <t>GS</t>
  </si>
  <si>
    <t>SBA Communications Corp</t>
  </si>
  <si>
    <t>SBAC</t>
  </si>
  <si>
    <t>Sempra Energy</t>
  </si>
  <si>
    <t>SRE</t>
  </si>
  <si>
    <t>Moody's Corp</t>
  </si>
  <si>
    <t>MCO</t>
  </si>
  <si>
    <t>Booking Holdings Inc</t>
  </si>
  <si>
    <t>BKNG</t>
  </si>
  <si>
    <t>F5 Inc</t>
  </si>
  <si>
    <t>FFIV</t>
  </si>
  <si>
    <t>Akamai Technologies Inc</t>
  </si>
  <si>
    <t>AKAM</t>
  </si>
  <si>
    <t>Charles River Laboratories International Inc</t>
  </si>
  <si>
    <t>CRL</t>
  </si>
  <si>
    <t>MarketAxess Holdings Inc</t>
  </si>
  <si>
    <t>MKTX</t>
  </si>
  <si>
    <t>Devon Energy Corp</t>
  </si>
  <si>
    <t>DVN</t>
  </si>
  <si>
    <t>Alphabet Inc</t>
  </si>
  <si>
    <t>GOOGL</t>
  </si>
  <si>
    <t>Bio-Techne Corp</t>
  </si>
  <si>
    <t>TECH</t>
  </si>
  <si>
    <t>Teleflex Inc</t>
  </si>
  <si>
    <t>TFX</t>
  </si>
  <si>
    <t>Netflix Inc</t>
  </si>
  <si>
    <t>NFLX</t>
  </si>
  <si>
    <t>Allegion plc</t>
  </si>
  <si>
    <t>ALLE</t>
  </si>
  <si>
    <t>Agilent Technologies Inc</t>
  </si>
  <si>
    <t>A</t>
  </si>
  <si>
    <t>Anthem Inc</t>
  </si>
  <si>
    <t>ANTM</t>
  </si>
  <si>
    <t>Trimble Inc</t>
  </si>
  <si>
    <t>TRMB</t>
  </si>
  <si>
    <t>CME Group Inc</t>
  </si>
  <si>
    <t>CME</t>
  </si>
  <si>
    <t>Juniper Networks Inc</t>
  </si>
  <si>
    <t>JNPR</t>
  </si>
  <si>
    <t>BlackRock Inc</t>
  </si>
  <si>
    <t>BLK</t>
  </si>
  <si>
    <t>DTE Energy Co</t>
  </si>
  <si>
    <t>DTE</t>
  </si>
  <si>
    <t>Nasdaq Inc</t>
  </si>
  <si>
    <t>NDAQ</t>
  </si>
  <si>
    <t>Celanese Corp</t>
  </si>
  <si>
    <t>CE</t>
  </si>
  <si>
    <t>Philip Morris International Inc</t>
  </si>
  <si>
    <t>PM</t>
  </si>
  <si>
    <t>Salesforce Inc</t>
  </si>
  <si>
    <t>CRM</t>
  </si>
  <si>
    <t>Ingersoll Rand Inc</t>
  </si>
  <si>
    <t>IR</t>
  </si>
  <si>
    <t>Huntington Ingalls Industries Inc</t>
  </si>
  <si>
    <t>HII</t>
  </si>
  <si>
    <t>MetLife Inc</t>
  </si>
  <si>
    <t>MET</t>
  </si>
  <si>
    <t>UA</t>
  </si>
  <si>
    <t>Tapestry Inc</t>
  </si>
  <si>
    <t>TPR</t>
  </si>
  <si>
    <t>CSX Corp</t>
  </si>
  <si>
    <t>CSX</t>
  </si>
  <si>
    <t>Edwards Lifesciences Corp</t>
  </si>
  <si>
    <t>EW</t>
  </si>
  <si>
    <t>Ameriprise Financial Inc</t>
  </si>
  <si>
    <t>AMP</t>
  </si>
  <si>
    <t>Zebra Technologies Corp</t>
  </si>
  <si>
    <t>ZBRA</t>
  </si>
  <si>
    <t>Zimmer Biomet Holdings Inc</t>
  </si>
  <si>
    <t>ZBH</t>
  </si>
  <si>
    <t>CBRE Group Inc</t>
  </si>
  <si>
    <t>CBRE</t>
  </si>
  <si>
    <t>Mastercard Inc</t>
  </si>
  <si>
    <t>MA</t>
  </si>
  <si>
    <t>CarMax Inc</t>
  </si>
  <si>
    <t>KMX</t>
  </si>
  <si>
    <t>Intercontinental Exchange Inc</t>
  </si>
  <si>
    <t>ICE</t>
  </si>
  <si>
    <t>Fidelity National Information Services Inc</t>
  </si>
  <si>
    <t>FIS</t>
  </si>
  <si>
    <t>Chipotle Mexican Grill Inc</t>
  </si>
  <si>
    <t>CMG</t>
  </si>
  <si>
    <t>Wynn Resorts Ltd</t>
  </si>
  <si>
    <t>WYNN</t>
  </si>
  <si>
    <t>Live Nation Entertainment Inc</t>
  </si>
  <si>
    <t>LYV</t>
  </si>
  <si>
    <t>Assurant Inc</t>
  </si>
  <si>
    <t>AIZ</t>
  </si>
  <si>
    <t>NRG Energy Inc</t>
  </si>
  <si>
    <t>NRG</t>
  </si>
  <si>
    <t>Regions Financial Corp</t>
  </si>
  <si>
    <t>RF</t>
  </si>
  <si>
    <t>Monster Beverage Corp</t>
  </si>
  <si>
    <t>MNST</t>
  </si>
  <si>
    <t>Mosaic Co/The</t>
  </si>
  <si>
    <t>MOS</t>
  </si>
  <si>
    <t>Baker Hughes Co</t>
  </si>
  <si>
    <t>BKR</t>
  </si>
  <si>
    <t>Expedia Group Inc</t>
  </si>
  <si>
    <t>EXPE</t>
  </si>
  <si>
    <t>Evergy Inc</t>
  </si>
  <si>
    <t>Warner Bros Discovery Inc</t>
  </si>
  <si>
    <t>DISCA</t>
  </si>
  <si>
    <t>Excl.</t>
  </si>
  <si>
    <t>CF Industries Holdings Inc</t>
  </si>
  <si>
    <t>CF</t>
  </si>
  <si>
    <t>Leidos Holdings Inc</t>
  </si>
  <si>
    <t>LDOS</t>
  </si>
  <si>
    <t>APA Corp</t>
  </si>
  <si>
    <t>APA</t>
  </si>
  <si>
    <t>GOOG</t>
  </si>
  <si>
    <t>TE Connectivity Ltd</t>
  </si>
  <si>
    <t>TEL</t>
  </si>
  <si>
    <t>Cooper Cos Inc/The</t>
  </si>
  <si>
    <t>COO</t>
  </si>
  <si>
    <t>Discover Financial Services</t>
  </si>
  <si>
    <t>DFS</t>
  </si>
  <si>
    <t>Visa Inc</t>
  </si>
  <si>
    <t>V</t>
  </si>
  <si>
    <t>Mid-America Apartment Communities Inc</t>
  </si>
  <si>
    <t>MAA</t>
  </si>
  <si>
    <t>Xylem Inc/NY</t>
  </si>
  <si>
    <t>XYL</t>
  </si>
  <si>
    <t>Marathon Petroleum Corp</t>
  </si>
  <si>
    <t>MPC</t>
  </si>
  <si>
    <t>Tractor Supply Co</t>
  </si>
  <si>
    <t>TSCO</t>
  </si>
  <si>
    <t>Advanced Micro Devices Inc</t>
  </si>
  <si>
    <t>AMD</t>
  </si>
  <si>
    <t>ResMed Inc</t>
  </si>
  <si>
    <t>RMD</t>
  </si>
  <si>
    <t>Mettler-Toledo International Inc</t>
  </si>
  <si>
    <t>MTD</t>
  </si>
  <si>
    <t>Copart Inc</t>
  </si>
  <si>
    <t>CPRT</t>
  </si>
  <si>
    <t>Albemarle Corp</t>
  </si>
  <si>
    <t>ALB</t>
  </si>
  <si>
    <t>Fortinet Inc</t>
  </si>
  <si>
    <t>FTNT</t>
  </si>
  <si>
    <t>Moderna Inc</t>
  </si>
  <si>
    <t>MRNA</t>
  </si>
  <si>
    <t>Essex Property Trust Inc</t>
  </si>
  <si>
    <t>ESS</t>
  </si>
  <si>
    <t>Realty Income Corp</t>
  </si>
  <si>
    <t>O</t>
  </si>
  <si>
    <t>Westrock Co</t>
  </si>
  <si>
    <t>WRK</t>
  </si>
  <si>
    <t>Westinghouse Air Brake Technologies Corp</t>
  </si>
  <si>
    <t>WAB</t>
  </si>
  <si>
    <t>Pool Corp</t>
  </si>
  <si>
    <t>POOL</t>
  </si>
  <si>
    <t>Western Digital Corp</t>
  </si>
  <si>
    <t>WDC</t>
  </si>
  <si>
    <t>PepsiCo Inc</t>
  </si>
  <si>
    <t>PEP</t>
  </si>
  <si>
    <t>Diamondback Energy Inc</t>
  </si>
  <si>
    <t>FANG</t>
  </si>
  <si>
    <t>ServiceNow Inc</t>
  </si>
  <si>
    <t>NOW</t>
  </si>
  <si>
    <t>Church &amp; Dwight Co Inc</t>
  </si>
  <si>
    <t>CHD</t>
  </si>
  <si>
    <t>Duke Realty Corp</t>
  </si>
  <si>
    <t>DRE</t>
  </si>
  <si>
    <t>Federal Realty Investment Trust</t>
  </si>
  <si>
    <t>FRT</t>
  </si>
  <si>
    <t>MGM Resorts International</t>
  </si>
  <si>
    <t>MGM</t>
  </si>
  <si>
    <t>American Electric Power Co Inc</t>
  </si>
  <si>
    <t>SolarEdge Technologies Inc</t>
  </si>
  <si>
    <t>SEDG</t>
  </si>
  <si>
    <t>PTC Inc</t>
  </si>
  <si>
    <t>PTC</t>
  </si>
  <si>
    <t>JB Hunt Transport Services Inc</t>
  </si>
  <si>
    <t>JBHT</t>
  </si>
  <si>
    <t>Lam Research Corp</t>
  </si>
  <si>
    <t>LRCX</t>
  </si>
  <si>
    <t>Mohawk Industries Inc</t>
  </si>
  <si>
    <t>MHK</t>
  </si>
  <si>
    <t>Pentair PLC</t>
  </si>
  <si>
    <t>PNR</t>
  </si>
  <si>
    <t>Vertex Pharmaceuticals Inc</t>
  </si>
  <si>
    <t>VRTX</t>
  </si>
  <si>
    <t>Amcor PLC</t>
  </si>
  <si>
    <t>AMCR</t>
  </si>
  <si>
    <t>Meta Platforms Inc</t>
  </si>
  <si>
    <t>FB</t>
  </si>
  <si>
    <t>T-Mobile US Inc</t>
  </si>
  <si>
    <t>TMUS</t>
  </si>
  <si>
    <t>United Rentals Inc</t>
  </si>
  <si>
    <t>URI</t>
  </si>
  <si>
    <t>ABIOMED Inc</t>
  </si>
  <si>
    <t>ABMD</t>
  </si>
  <si>
    <t>Honeywell International Inc</t>
  </si>
  <si>
    <t>HON</t>
  </si>
  <si>
    <t>Alexandria Real Estate Equities Inc</t>
  </si>
  <si>
    <t>ARE</t>
  </si>
  <si>
    <t>Delta Air Lines Inc</t>
  </si>
  <si>
    <t>DAL</t>
  </si>
  <si>
    <t>Seagate Technology Holdings PLC</t>
  </si>
  <si>
    <t>STX</t>
  </si>
  <si>
    <t>United Airlines Holdings Inc</t>
  </si>
  <si>
    <t>UAL</t>
  </si>
  <si>
    <t>News Corp</t>
  </si>
  <si>
    <t>NWS</t>
  </si>
  <si>
    <t>Centene Corp</t>
  </si>
  <si>
    <t>CNC</t>
  </si>
  <si>
    <t>Embecta Corp</t>
  </si>
  <si>
    <t>EMBC</t>
  </si>
  <si>
    <t>Martin Marietta Materials Inc</t>
  </si>
  <si>
    <t>MLM</t>
  </si>
  <si>
    <t>Teradyne Inc</t>
  </si>
  <si>
    <t>TER</t>
  </si>
  <si>
    <t>PayPal Holdings Inc</t>
  </si>
  <si>
    <t>PYPL</t>
  </si>
  <si>
    <t>Tesla Inc</t>
  </si>
  <si>
    <t>TSLA</t>
  </si>
  <si>
    <t>DISH Network Corp</t>
  </si>
  <si>
    <t>DISH</t>
  </si>
  <si>
    <t>Dow Inc</t>
  </si>
  <si>
    <t>DOW</t>
  </si>
  <si>
    <t>Penn National Gaming Inc</t>
  </si>
  <si>
    <t>PENN</t>
  </si>
  <si>
    <t>Everest Re Group Ltd</t>
  </si>
  <si>
    <t>RE</t>
  </si>
  <si>
    <t>Teledyne Technologies Inc</t>
  </si>
  <si>
    <t>TDY</t>
  </si>
  <si>
    <t>NWSA</t>
  </si>
  <si>
    <t>Exelon Corp</t>
  </si>
  <si>
    <t>EXC</t>
  </si>
  <si>
    <t>Global Payments Inc</t>
  </si>
  <si>
    <t>GPN</t>
  </si>
  <si>
    <t>Crown Castle International Corp</t>
  </si>
  <si>
    <t>CCI</t>
  </si>
  <si>
    <t>Aptiv PLC</t>
  </si>
  <si>
    <t>APTV</t>
  </si>
  <si>
    <t>Advance Auto Parts Inc</t>
  </si>
  <si>
    <t>AAP</t>
  </si>
  <si>
    <t>Align Technology Inc</t>
  </si>
  <si>
    <t>ALGN</t>
  </si>
  <si>
    <t>Illumina Inc</t>
  </si>
  <si>
    <t>ILMN</t>
  </si>
  <si>
    <t>LKQ Corp</t>
  </si>
  <si>
    <t>LKQ</t>
  </si>
  <si>
    <t>Nielsen Holdings PLC</t>
  </si>
  <si>
    <t>NLSN</t>
  </si>
  <si>
    <t>Zoetis Inc</t>
  </si>
  <si>
    <t>ZTS</t>
  </si>
  <si>
    <t>Equinix Inc</t>
  </si>
  <si>
    <t>EQIX</t>
  </si>
  <si>
    <t>Digital Realty Trust Inc</t>
  </si>
  <si>
    <t>DLR</t>
  </si>
  <si>
    <t>Las Vegas Sands Corp</t>
  </si>
  <si>
    <t>LVS</t>
  </si>
  <si>
    <t>Molina Healthcare Inc</t>
  </si>
  <si>
    <t>MOH</t>
  </si>
  <si>
    <t>DISCK</t>
  </si>
  <si>
    <t>MARKET RISK PREMIUM CALCULATION USING CAP. WEIGHTED VALUE LINE GROWTH RATES</t>
  </si>
  <si>
    <t>[7] Cap. Weighted Estimate of the S&amp;P 500 Dividend Yield</t>
  </si>
  <si>
    <t>[8] Cap. Weighted Estimate of the S&amp;P 500 Growth Rate</t>
  </si>
  <si>
    <t>[9] Cap. Weighted S&amp;P 500 Estimated Required Market Return</t>
  </si>
  <si>
    <t>[7] Source: Bloomberg Professional, as of April 30, 2022</t>
  </si>
  <si>
    <t>[8] Source: Value Line, as of April 30, 2022</t>
  </si>
  <si>
    <t>[9] Equals ([7] x (1 + (0.5 x [8]))) + [8]</t>
  </si>
  <si>
    <t>Value Line Long-Term Growth Estimate</t>
  </si>
  <si>
    <t>CAPITAL ASSET PRICING MODEL -- LONG-TERM PROJECTED RISK-FREE RATE &amp; VL BETA</t>
  </si>
  <si>
    <t>CAPITAL ASSET PRICING MODEL -- LONG-TERM PROJECTED RISK-FREE RATE &amp; BLOOMBERG BETA</t>
  </si>
  <si>
    <t>K = Rf + β (Rm − Rf)</t>
  </si>
  <si>
    <t>Projected 30-year U.S. Treasury bond yield (2023 - 2027)</t>
  </si>
  <si>
    <t>Beta (β)</t>
  </si>
  <si>
    <t>Market Return (Rm)</t>
  </si>
  <si>
    <t>Market Risk Premium (Rm − Rf)</t>
  </si>
  <si>
    <t>ROE (K)</t>
  </si>
  <si>
    <t>Evergy, Inc.</t>
  </si>
  <si>
    <t>OGE Energy Corporation</t>
  </si>
  <si>
    <t>Mean</t>
  </si>
  <si>
    <t>[1] Source: Blue Chip Financial Forecasts, Vol. 40, No. 12, December 1, 2021, at 14</t>
  </si>
  <si>
    <t>[2] Source: Value Line, as of April 30, 2022</t>
  </si>
  <si>
    <t>[2] Source: Bloomberg Professional, calculated based on five years of weekly returns, as of April 30, 2022</t>
  </si>
  <si>
    <t>[3] Source: Average expected market return calculated in Exhibit JMC-5.1</t>
  </si>
  <si>
    <t>[4] Equals [3] - [1]</t>
  </si>
  <si>
    <t>[5] Equals [1] + [2] x [4]</t>
  </si>
  <si>
    <t>CAPITAL ASSET PRICING MODEL -- CURRENT RISK-FREE RATE &amp; VL BETA</t>
  </si>
  <si>
    <t>CAPITAL ASSET PRICING MODEL -- CURRENT RISK-FREE RATE &amp; BLOOMBERG BETA</t>
  </si>
  <si>
    <t>Current 30-year Treasury bond yield (30-day average)</t>
  </si>
  <si>
    <t>[1] Bloomberg Professional as of April 30, 2022</t>
  </si>
  <si>
    <t>Risk Premium -- Vertically Integrated Electric Utilities</t>
  </si>
  <si>
    <t>Average Authorized Electric ROE</t>
  </si>
  <si>
    <t>U.S. Govt. 30-year Treasury</t>
  </si>
  <si>
    <t>Risk Premium</t>
  </si>
  <si>
    <t>1992.1</t>
  </si>
  <si>
    <t>1992.2</t>
  </si>
  <si>
    <t>1992.3</t>
  </si>
  <si>
    <t>1992.4</t>
  </si>
  <si>
    <t>1993.1</t>
  </si>
  <si>
    <t>1993.2</t>
  </si>
  <si>
    <t>1993.3</t>
  </si>
  <si>
    <t>1993.4</t>
  </si>
  <si>
    <t>1994.1</t>
  </si>
  <si>
    <t>1994.2</t>
  </si>
  <si>
    <t>1994.3</t>
  </si>
  <si>
    <t>1994.4</t>
  </si>
  <si>
    <t>1995.2</t>
  </si>
  <si>
    <t>1995.3</t>
  </si>
  <si>
    <t>1995.4</t>
  </si>
  <si>
    <t>1996.1</t>
  </si>
  <si>
    <t>1996.2</t>
  </si>
  <si>
    <t>1996.3</t>
  </si>
  <si>
    <t>SUMMARY OUTPUT</t>
  </si>
  <si>
    <t>1996.4</t>
  </si>
  <si>
    <t>1997.1</t>
  </si>
  <si>
    <t>Regression Statistics</t>
  </si>
  <si>
    <t>1997.2</t>
  </si>
  <si>
    <t>Multiple R</t>
  </si>
  <si>
    <t>1997.3</t>
  </si>
  <si>
    <t>R Square</t>
  </si>
  <si>
    <t>1997.4</t>
  </si>
  <si>
    <t>Adjusted R Square</t>
  </si>
  <si>
    <t>Standard Error</t>
  </si>
  <si>
    <t>1998.2</t>
  </si>
  <si>
    <t>Observations</t>
  </si>
  <si>
    <t>1998.3</t>
  </si>
  <si>
    <t>1998.4</t>
  </si>
  <si>
    <t>ANOVA</t>
  </si>
  <si>
    <t>1999.1</t>
  </si>
  <si>
    <t>df</t>
  </si>
  <si>
    <t>SS</t>
  </si>
  <si>
    <t>Significance F</t>
  </si>
  <si>
    <t>1999.2</t>
  </si>
  <si>
    <t>Regression</t>
  </si>
  <si>
    <t>Residual</t>
  </si>
  <si>
    <t>1999.4</t>
  </si>
  <si>
    <t>Total</t>
  </si>
  <si>
    <t>2000.1</t>
  </si>
  <si>
    <t>2000.2</t>
  </si>
  <si>
    <t>Coefficients</t>
  </si>
  <si>
    <t>t Stat</t>
  </si>
  <si>
    <t>P-value</t>
  </si>
  <si>
    <t>Lower 95%</t>
  </si>
  <si>
    <t>Upper 95%</t>
  </si>
  <si>
    <t>2000.3</t>
  </si>
  <si>
    <t>Intercept</t>
  </si>
  <si>
    <t>2000.4</t>
  </si>
  <si>
    <t>X Variable 1</t>
  </si>
  <si>
    <t>2001.1</t>
  </si>
  <si>
    <t>2001.2</t>
  </si>
  <si>
    <t>2001.4</t>
  </si>
  <si>
    <t>2002.1</t>
  </si>
  <si>
    <t>U.S. Govt.</t>
  </si>
  <si>
    <t>2002.2</t>
  </si>
  <si>
    <t>30-year</t>
  </si>
  <si>
    <t>Risk</t>
  </si>
  <si>
    <t>2002.3</t>
  </si>
  <si>
    <t>Treasury</t>
  </si>
  <si>
    <t>Premium</t>
  </si>
  <si>
    <t>ROE</t>
  </si>
  <si>
    <t>2002.4</t>
  </si>
  <si>
    <t>2003.1</t>
  </si>
  <si>
    <t>Current 30-day average of 30-year U.S. Treasury bond yield [4]</t>
  </si>
  <si>
    <t>2003.2</t>
  </si>
  <si>
    <t>Blue Chip Near-Term Projected Forecast (Q3 2022 - Q3 2023) [5]</t>
  </si>
  <si>
    <t>2003.3</t>
  </si>
  <si>
    <t>Blue Chip Long-Term Projected Forecast (2023-2027) [6]</t>
  </si>
  <si>
    <t>2003.4</t>
  </si>
  <si>
    <t>AVERAGE</t>
  </si>
  <si>
    <t>2004.1</t>
  </si>
  <si>
    <t>2004.2</t>
  </si>
  <si>
    <t>2004.3</t>
  </si>
  <si>
    <t>[1] Source: Regulatory Research Associates, rate cases through April 30, 2022</t>
  </si>
  <si>
    <t>2004.4</t>
  </si>
  <si>
    <t>[2] Source: Bloomberg Professional, quarterly bond yields are the average of each trading day in the quarter</t>
  </si>
  <si>
    <t>2005.1</t>
  </si>
  <si>
    <t>[3] Equals Column [1] − Column [2]</t>
  </si>
  <si>
    <t>2005.2</t>
  </si>
  <si>
    <t>[4] Source: Bloomberg Professional, 30-day average as of April 30, 2022</t>
  </si>
  <si>
    <t>2005.3</t>
  </si>
  <si>
    <t>[5] Source: Blue Chip Financial Forecasts, Vol. 41, No. 5, May 1, 2022 at 2</t>
  </si>
  <si>
    <t>2005.4</t>
  </si>
  <si>
    <t>[6] Source: Blue Chip Financial Forecasts, Vol. 40, No. 12, December 1, 2021 at 14</t>
  </si>
  <si>
    <t>2006.1</t>
  </si>
  <si>
    <t xml:space="preserve">[7] See notes [4], [5] &amp; [6] </t>
  </si>
  <si>
    <t>2006.2</t>
  </si>
  <si>
    <t>2006.3</t>
  </si>
  <si>
    <t>[9] Equals Column [7] + Column [8]</t>
  </si>
  <si>
    <t>2006.4</t>
  </si>
  <si>
    <t>2007.1</t>
  </si>
  <si>
    <t>2007.2</t>
  </si>
  <si>
    <t>2007.3</t>
  </si>
  <si>
    <t>2007.4</t>
  </si>
  <si>
    <t>2008.1</t>
  </si>
  <si>
    <t>2008.2</t>
  </si>
  <si>
    <t>2008.3</t>
  </si>
  <si>
    <t>2008.4</t>
  </si>
  <si>
    <t>2009.1</t>
  </si>
  <si>
    <t>2009.2</t>
  </si>
  <si>
    <t>2009.3</t>
  </si>
  <si>
    <t>2009.4</t>
  </si>
  <si>
    <t>2010.1</t>
  </si>
  <si>
    <t>2010.2</t>
  </si>
  <si>
    <t>2010.3</t>
  </si>
  <si>
    <t>2010.4</t>
  </si>
  <si>
    <t>2011.1</t>
  </si>
  <si>
    <t>2011.2</t>
  </si>
  <si>
    <t>2011.3</t>
  </si>
  <si>
    <t>2011.4</t>
  </si>
  <si>
    <t>2012.1</t>
  </si>
  <si>
    <t>2012.2</t>
  </si>
  <si>
    <t>2012.3</t>
  </si>
  <si>
    <t>2012.4</t>
  </si>
  <si>
    <t>2013.1</t>
  </si>
  <si>
    <t>2013.2</t>
  </si>
  <si>
    <t>2013.3</t>
  </si>
  <si>
    <t>2013.4</t>
  </si>
  <si>
    <t>2014.1</t>
  </si>
  <si>
    <t>2014.2</t>
  </si>
  <si>
    <t>2014.3</t>
  </si>
  <si>
    <t>2014.4</t>
  </si>
  <si>
    <t>2015.1</t>
  </si>
  <si>
    <t>2015.2</t>
  </si>
  <si>
    <t>2015.3</t>
  </si>
  <si>
    <t>2015.4</t>
  </si>
  <si>
    <t>2016.1</t>
  </si>
  <si>
    <t>2016.2</t>
  </si>
  <si>
    <t>2016.3</t>
  </si>
  <si>
    <t>2016.4</t>
  </si>
  <si>
    <t>2017.1</t>
  </si>
  <si>
    <t>2017.2</t>
  </si>
  <si>
    <t>2017.3</t>
  </si>
  <si>
    <t>2017.4</t>
  </si>
  <si>
    <t>2018.1</t>
  </si>
  <si>
    <t>2018.2</t>
  </si>
  <si>
    <t>2018.3</t>
  </si>
  <si>
    <t>2018.4</t>
  </si>
  <si>
    <t>2019.1</t>
  </si>
  <si>
    <t>2019.2</t>
  </si>
  <si>
    <t>2019.3</t>
  </si>
  <si>
    <t>2019.4</t>
  </si>
  <si>
    <t>2020.1</t>
  </si>
  <si>
    <t>2020.2</t>
  </si>
  <si>
    <t>MEDIAN</t>
  </si>
  <si>
    <t>EXPECTED EARNINGS ANALYSIS</t>
  </si>
  <si>
    <t>Value Line ROE
2025-2027</t>
  </si>
  <si>
    <t>Value Line
Total Capital
2021</t>
  </si>
  <si>
    <t>Value Line
Common Equity Ratio 
2021</t>
  </si>
  <si>
    <t>Total Equity 
2021</t>
  </si>
  <si>
    <t>Value Line
Total Capital
2025-2027</t>
  </si>
  <si>
    <t>Value Line
Common Equity Ratio
2025-2027</t>
  </si>
  <si>
    <t>Total Equity 
2025-2027</t>
  </si>
  <si>
    <t>Compound Annual Growth Rate</t>
  </si>
  <si>
    <t>Adjustment Factor</t>
  </si>
  <si>
    <t>Adjusted Return on Common Equity</t>
  </si>
  <si>
    <t>Median</t>
  </si>
  <si>
    <t>[1] Source: Value Line</t>
  </si>
  <si>
    <t>[2] Source: Value Line</t>
  </si>
  <si>
    <t>[3] Source: Value Line</t>
  </si>
  <si>
    <t>[4] Equals [2] x [3]</t>
  </si>
  <si>
    <t>[6] Source: Value Line</t>
  </si>
  <si>
    <t>[7] Equals [5] x [6]</t>
  </si>
  <si>
    <t>[8] Equals ([7] / [4]) ^ (1/5) - 1</t>
  </si>
  <si>
    <t>[9] Equals 2 x (1 + [8]) / (2 + [8])</t>
  </si>
  <si>
    <t>[10] Equals [1] x [9]</t>
  </si>
  <si>
    <t>FLOTATION COST ADJUSTMENT</t>
  </si>
  <si>
    <t>Date</t>
  </si>
  <si>
    <t>Shares Issued (000)</t>
  </si>
  <si>
    <t>Offering Price</t>
  </si>
  <si>
    <t>Under-
writing Discount</t>
  </si>
  <si>
    <t>Offering Expense 
(000)</t>
  </si>
  <si>
    <t>Net Proceeds Per Share</t>
  </si>
  <si>
    <t>Total Flotation Costs
(000)</t>
  </si>
  <si>
    <t>Gross Equity Issue Before Costs
(000)</t>
  </si>
  <si>
    <t>Net Proceeds (000)</t>
  </si>
  <si>
    <t>Flotation Cost Percentage</t>
  </si>
  <si>
    <t>Evergy, Inc. issuances reflect equity issuances as Great Plains Energy Inc.</t>
  </si>
  <si>
    <t>[1] - [3] Source: SNL Financial; Two most recent equity issuances of each company in the proxy group, excluding issuances without gross underwriting discount</t>
  </si>
  <si>
    <t>[4] Source: Company Prospectus Supplements</t>
  </si>
  <si>
    <t>[5] Equals Col. [8] / Col. [1]</t>
  </si>
  <si>
    <t>[6] Equals (Col. [1] x Col. [3]) + Col. [4]</t>
  </si>
  <si>
    <t>[7] Equals Col. [1] x Col. [2]</t>
  </si>
  <si>
    <t>[8] Equals Col. [7] - Col. [6]</t>
  </si>
  <si>
    <t>[9] Equals Col. [6] / Col. [7]</t>
  </si>
  <si>
    <t>The flotation adjustment is derived by dividing the dividend yield by 1 − F (where F = flotation costs expressed in percentage terms), or by 0.9736, and adding that result to the constant growth rate to</t>
  </si>
  <si>
    <t>determine the cost of equity.  Using the formulas shown previously in my testimony, the Constant Growth DCF calculation is modified as follows to accommodate an adjustment for flotation costs:</t>
  </si>
  <si>
    <t>Expected Div. Yield Adj. for Flotation Costs</t>
  </si>
  <si>
    <t>Value Line EPS Growth</t>
  </si>
  <si>
    <t>First Call
EPS Growth</t>
  </si>
  <si>
    <t>Average Earnings Growth</t>
  </si>
  <si>
    <t>DCF</t>
  </si>
  <si>
    <t>Flotation Adjusted DCF</t>
  </si>
  <si>
    <t>MEAN</t>
  </si>
  <si>
    <t>[12]</t>
  </si>
  <si>
    <t>[4] Equals [3] x (1 + 0.5 x [9])</t>
  </si>
  <si>
    <t>[5] Equals [4] / (1 − Flotation Cost)</t>
  </si>
  <si>
    <t>[7] Source: Yahoo! Finance</t>
  </si>
  <si>
    <t>[8] Source: Zacks Earnings Growth</t>
  </si>
  <si>
    <t>[9] Equals Average ([6], [7], [8])</t>
  </si>
  <si>
    <t>[10] Equals [4] + [9]</t>
  </si>
  <si>
    <t>[11] Equals [5] + [9]</t>
  </si>
  <si>
    <t>[12] Equals Average of [11] − Average of [10]</t>
  </si>
  <si>
    <t xml:space="preserve">COMPARISON OF  PROXY GROUP COMPANIES  </t>
  </si>
  <si>
    <t>REGULATORY FRAMEWORK - ADJUSTMENT CLAUSES</t>
  </si>
  <si>
    <t xml:space="preserve">     Decoupling     </t>
  </si>
  <si>
    <t>New Capital</t>
  </si>
  <si>
    <t xml:space="preserve">Generation </t>
  </si>
  <si>
    <t>Generic</t>
  </si>
  <si>
    <t>CWIP in</t>
  </si>
  <si>
    <t>Proxy Group Company</t>
  </si>
  <si>
    <t>Operation State</t>
  </si>
  <si>
    <t>Service</t>
  </si>
  <si>
    <t>Test Year</t>
  </si>
  <si>
    <t>Rate Base</t>
  </si>
  <si>
    <t>Full</t>
  </si>
  <si>
    <t>Partial</t>
  </si>
  <si>
    <t>Capacity</t>
  </si>
  <si>
    <t>Infrastructure</t>
  </si>
  <si>
    <t>Minnesota</t>
  </si>
  <si>
    <t>Electric</t>
  </si>
  <si>
    <t>Fully Forecast</t>
  </si>
  <si>
    <t>Average</t>
  </si>
  <si>
    <t>x</t>
  </si>
  <si>
    <t>Iowa</t>
  </si>
  <si>
    <t>Historical</t>
  </si>
  <si>
    <t xml:space="preserve">No </t>
  </si>
  <si>
    <t>Gas</t>
  </si>
  <si>
    <t>Wisconsin</t>
  </si>
  <si>
    <t>Rider</t>
  </si>
  <si>
    <t>Illinois</t>
  </si>
  <si>
    <t>Year End</t>
  </si>
  <si>
    <t>Missouri</t>
  </si>
  <si>
    <t>Partially Forecast</t>
  </si>
  <si>
    <t>Arkansas</t>
  </si>
  <si>
    <t>Indiana</t>
  </si>
  <si>
    <t>Kentucky</t>
  </si>
  <si>
    <t>Louisiana</t>
  </si>
  <si>
    <t>Michigan</t>
  </si>
  <si>
    <t>Large projects only</t>
  </si>
  <si>
    <t>Ohio</t>
  </si>
  <si>
    <t>Oklahoma</t>
  </si>
  <si>
    <t>Tennessee</t>
  </si>
  <si>
    <t>Texas</t>
  </si>
  <si>
    <t>Virginia</t>
  </si>
  <si>
    <t>West Virginia</t>
  </si>
  <si>
    <t>Florida</t>
  </si>
  <si>
    <t>North Carolina</t>
  </si>
  <si>
    <t>South Carolina</t>
  </si>
  <si>
    <t>California</t>
  </si>
  <si>
    <t>Louisiana-NOCC</t>
  </si>
  <si>
    <t>Mississippi</t>
  </si>
  <si>
    <t>Kansas</t>
  </si>
  <si>
    <t/>
  </si>
  <si>
    <t>Hawaiian Electric Industries Inc.</t>
  </si>
  <si>
    <t>Hawaii</t>
  </si>
  <si>
    <t>IDACORP</t>
  </si>
  <si>
    <t>Idaho</t>
  </si>
  <si>
    <t>Oregon</t>
  </si>
  <si>
    <t>Colorado</t>
  </si>
  <si>
    <t>New Mexico</t>
  </si>
  <si>
    <t>North Dakota</t>
  </si>
  <si>
    <t>South Dakota</t>
  </si>
  <si>
    <t>Proxy Company Totals</t>
  </si>
  <si>
    <t>Total Jurisdictions</t>
  </si>
  <si>
    <t>Percent of Jurisdictions</t>
  </si>
  <si>
    <t>Georgia Power Company</t>
  </si>
  <si>
    <t>Georgia</t>
  </si>
  <si>
    <t xml:space="preserve">Average </t>
  </si>
  <si>
    <r>
      <t xml:space="preserve">[1] Source: S&amp;P Global Market Intelligence, </t>
    </r>
    <r>
      <rPr>
        <u/>
        <sz val="10"/>
        <rFont val="Arial"/>
        <family val="2"/>
      </rPr>
      <t>Regulatory Focus: Adjustment Clauses</t>
    </r>
    <r>
      <rPr>
        <sz val="10"/>
        <rFont val="Arial"/>
        <family val="2"/>
      </rPr>
      <t xml:space="preserve">, dated November 12, 2019; </t>
    </r>
    <r>
      <rPr>
        <u/>
        <sz val="10"/>
        <rFont val="Arial"/>
        <family val="2"/>
      </rPr>
      <t>Regulatory Focus: Alternative Ratemaking Plans in the U.S</t>
    </r>
    <r>
      <rPr>
        <sz val="10"/>
        <rFont val="Arial"/>
        <family val="2"/>
      </rPr>
      <t xml:space="preserve">, dated April 2020. Operating subsidiaries not covered in these reports were excluded from this exhibit. </t>
    </r>
  </si>
  <si>
    <t>[2] Source: "Alternative Regulation for Emerging Utility Challenges," Prepared by Pacific Economics Group Research for Edison Electric Institute, Table 6, November 2015; S&amp;P RRA Research; Company Investor Presentations.</t>
  </si>
  <si>
    <t>[3] Source: S&amp;P Global Market Intelligence, Regulatory Focus: Adjustment Clauses, dated November 12, 2019.</t>
  </si>
  <si>
    <t>[4] Source: S&amp;P Global Market Intelligence, Regulatory Research Associates, Commission Profiles</t>
  </si>
  <si>
    <t xml:space="preserve">[5] This exhibit includes the adjustment mechanisms for the electric and gas distribution companies. </t>
  </si>
  <si>
    <t>CAPITAL STRUCTURE ANALYSIS</t>
  </si>
  <si>
    <t>COMMON EQUITY RATIO [1]</t>
  </si>
  <si>
    <t>LONG-TERM DEBT RATIO [1]</t>
  </si>
  <si>
    <t>2021Q4</t>
  </si>
  <si>
    <t>2021Q3</t>
  </si>
  <si>
    <t>2021Q2</t>
  </si>
  <si>
    <t>2021Q1</t>
  </si>
  <si>
    <t>2020Q4</t>
  </si>
  <si>
    <t>2020Q3</t>
  </si>
  <si>
    <t>2020Q2</t>
  </si>
  <si>
    <t>2020Q1</t>
  </si>
  <si>
    <t>HIGH</t>
  </si>
  <si>
    <t>COMMON EQUITY RATIO - UTILITY OPERATING COMPANIES [2]</t>
  </si>
  <si>
    <t>LONG-TERM DEBT RATIO - UTILITY OPERATING COMPANIES [2]</t>
  </si>
  <si>
    <t>Company Name</t>
  </si>
  <si>
    <t>2019Q4</t>
  </si>
  <si>
    <t>Minnesota Power Enterprises, Inc.</t>
  </si>
  <si>
    <t>Superior Water, Light and Power Company</t>
  </si>
  <si>
    <t>Interstate Power and Light Company</t>
  </si>
  <si>
    <t>Wisconsin Power and Light Company</t>
  </si>
  <si>
    <t>Ameren Illinois Company</t>
  </si>
  <si>
    <t>Union Electric Company</t>
  </si>
  <si>
    <t>AEP Texas Inc.</t>
  </si>
  <si>
    <t>Appalachian Power Company</t>
  </si>
  <si>
    <t>Indiana Michigan Power Company</t>
  </si>
  <si>
    <t>Kentucky Power Company</t>
  </si>
  <si>
    <t>Kingsport Power Company</t>
  </si>
  <si>
    <t>Ohio Power Company</t>
  </si>
  <si>
    <t>Public Service Company of Oklahoma</t>
  </si>
  <si>
    <t>Southwestern Electric Power Company</t>
  </si>
  <si>
    <t>Wheeling Power Company</t>
  </si>
  <si>
    <t>Duke Energy Carolinas, LLC</t>
  </si>
  <si>
    <t>Duke Energy Florida, LLC</t>
  </si>
  <si>
    <t>Duke Energy Indiana, LLC</t>
  </si>
  <si>
    <t>Duke Energy Kentucky, Inc.</t>
  </si>
  <si>
    <t>Duke Energy Ohio, Inc.</t>
  </si>
  <si>
    <t>Duke Energy Progress, LLC</t>
  </si>
  <si>
    <t>Southern California Edison Company</t>
  </si>
  <si>
    <t>Entergy Arkansas, LLC</t>
  </si>
  <si>
    <t>Entergy Louisiana, LLC</t>
  </si>
  <si>
    <t>Entergy Mississippi, LLC</t>
  </si>
  <si>
    <t>Entergy New Orleans, LLC</t>
  </si>
  <si>
    <t>Entergy Texas, Inc.</t>
  </si>
  <si>
    <t>Evergy Kansas South, Inc.</t>
  </si>
  <si>
    <t>Evergy Metro, Inc.</t>
  </si>
  <si>
    <t>Evergy Missouri West, Inc.</t>
  </si>
  <si>
    <t>Westar Energy (KPL)</t>
  </si>
  <si>
    <t>Hawaiian Electric Company, Inc.</t>
  </si>
  <si>
    <t>Idaho Power Company</t>
  </si>
  <si>
    <t>Oklahoma Gas and Electric Company</t>
  </si>
  <si>
    <t>Northern States Power Company - MN</t>
  </si>
  <si>
    <t>Northern States Power Company - WI</t>
  </si>
  <si>
    <t>Public Service Company of Colorado</t>
  </si>
  <si>
    <t>Southwestern Public Service Company</t>
  </si>
  <si>
    <t>[1] Ratios are weighted by actual common equity capital and long-term debt of Operating Subsidiaries.</t>
  </si>
  <si>
    <t>[1] Ratios are weighted by actual common capital, short-term debt, and long-term debt of Operating Subsidiaries.</t>
  </si>
  <si>
    <t xml:space="preserve">[2] Electric Operating Subsidiaries with data listed as N/A from SNL Financial have been excluded from the analysis.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</si>
</sst>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5" formatCode="&quot;$&quot;#,##0_);\(&quot;$&quot;#,##0\)"/>
    <numFmt numFmtId="7" formatCode="&quot;$&quot;#,##0.00_);\(&quot;$&quot;#,##0.0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00"/>
    <numFmt numFmtId="165" formatCode="&quot;$&quot;#,##0.00"/>
    <numFmt numFmtId="166" formatCode="0.0"/>
    <numFmt numFmtId="167" formatCode="0.0000"/>
    <numFmt numFmtId="168" formatCode="_(&quot;$&quot;* #,##0.00000_);_(&quot;$&quot;* \(#,##0.00000\);_(&quot;$&quot;* &quot;-&quot;?????_);_(@_)"/>
    <numFmt numFmtId="169" formatCode="0.00_);\(0.00\)"/>
    <numFmt numFmtId="170" formatCode="&quot;$&quot;* #,##0_);&quot;$&quot;* \(#,##0\)"/>
    <numFmt numFmtId="171" formatCode="_(* #,##0.00000_);_(* \(#,##0.00000\);_(* &quot;-&quot;?????_);_(@_)"/>
    <numFmt numFmtId="172" formatCode="General_)"/>
    <numFmt numFmtId="173" formatCode="_(* #,##0_);_(* \(#,##0\);_(* &quot;-&quot;??_);_(@_)"/>
    <numFmt numFmtId="174" formatCode="&quot;$&quot;#,##0"/>
    <numFmt numFmtId="175" formatCode="0.000%"/>
    <numFmt numFmtId="176" formatCode="&quot;[&quot;#&quot;]&quot;"/>
    <numFmt numFmtId="177" formatCode="#,##0;\(#,##0\)"/>
    <numFmt numFmtId="178" formatCode="_(&quot;$&quot;* #,##0_);_(&quot;$&quot;* \(#,##0\);_(&quot;$&quot;* &quot;-&quot;??_);_(@_)"/>
    <numFmt numFmtId="179" formatCode="&quot;$&quot;#,##0.0000"/>
    <numFmt numFmtId="180" formatCode="0.0%"/>
  </numFmts>
  <fonts count="95">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theme="1"/>
      <name val="Arial"/>
      <family val="2"/>
    </font>
    <font>
      <sz val="11"/>
      <color theme="1"/>
      <name val="Calibri"/>
      <family val="2"/>
      <scheme val="minor"/>
    </font>
    <font>
      <sz val="10"/>
      <name val="Arial"/>
      <family val="2"/>
    </font>
    <font>
      <sz val="8"/>
      <name val="Arial"/>
      <family val="2"/>
    </font>
    <font>
      <b/>
      <sz val="8"/>
      <name val="Arial"/>
      <family val="2"/>
    </font>
    <font>
      <b/>
      <sz val="10"/>
      <name val="Arial"/>
      <family val="2"/>
    </font>
    <font>
      <b/>
      <sz val="9"/>
      <name val="Arial"/>
      <family val="2"/>
    </font>
    <font>
      <i/>
      <sz val="10"/>
      <color indexed="23"/>
      <name val="Arial"/>
      <family val="2"/>
    </font>
    <font>
      <b/>
      <sz val="14"/>
      <color indexed="9"/>
      <name val="Arial"/>
      <family val="2"/>
    </font>
    <font>
      <b/>
      <sz val="14"/>
      <name val="Arial"/>
      <family val="2"/>
    </font>
    <font>
      <b/>
      <sz val="12"/>
      <color indexed="9"/>
      <name val="Arial"/>
      <family val="2"/>
    </font>
    <font>
      <b/>
      <sz val="12"/>
      <name val="Arial"/>
      <family val="2"/>
    </font>
    <font>
      <b/>
      <sz val="10"/>
      <name val="Arial"/>
      <family val="2"/>
    </font>
    <font>
      <b/>
      <sz val="10"/>
      <color indexed="9"/>
      <name val="Arial"/>
      <family val="2"/>
    </font>
    <font>
      <b/>
      <i/>
      <sz val="8"/>
      <color indexed="9"/>
      <name val="Arial"/>
      <family val="2"/>
    </font>
    <font>
      <b/>
      <sz val="8"/>
      <name val="Arial"/>
      <family val="2"/>
    </font>
    <font>
      <sz val="10"/>
      <color indexed="10"/>
      <name val="Arial"/>
      <family val="2"/>
    </font>
    <font>
      <sz val="10"/>
      <color rgb="FF0000FF"/>
      <name val="Arial"/>
      <family val="2"/>
    </font>
    <font>
      <u/>
      <sz val="8.5"/>
      <color theme="10"/>
      <name val="Arial"/>
      <family val="2"/>
    </font>
    <font>
      <u/>
      <sz val="11"/>
      <color theme="10"/>
      <name val="Calibri"/>
      <family val="2"/>
    </font>
    <font>
      <u/>
      <sz val="10"/>
      <color theme="10"/>
      <name val="Arial"/>
      <family val="2"/>
    </font>
    <font>
      <sz val="10"/>
      <color indexed="8"/>
      <name val="Arial"/>
      <family val="2"/>
    </font>
    <font>
      <sz val="11"/>
      <color theme="0"/>
      <name val="Calibri"/>
      <family val="2"/>
      <scheme val="minor"/>
    </font>
    <font>
      <sz val="10"/>
      <color indexed="9"/>
      <name val="Arial"/>
      <family val="2"/>
    </font>
    <font>
      <sz val="10"/>
      <color rgb="FFFF6600"/>
      <name val="Arial"/>
      <family val="2"/>
    </font>
    <font>
      <sz val="11"/>
      <color rgb="FF9C0006"/>
      <name val="Calibri"/>
      <family val="2"/>
      <scheme val="minor"/>
    </font>
    <font>
      <sz val="10"/>
      <color indexed="20"/>
      <name val="Arial"/>
      <family val="2"/>
    </font>
    <font>
      <b/>
      <sz val="11"/>
      <color rgb="FFFA7D00"/>
      <name val="Calibri"/>
      <family val="2"/>
      <scheme val="minor"/>
    </font>
    <font>
      <b/>
      <sz val="10"/>
      <color indexed="52"/>
      <name val="Arial"/>
      <family val="2"/>
    </font>
    <font>
      <b/>
      <sz val="11"/>
      <color theme="0"/>
      <name val="Calibri"/>
      <family val="2"/>
      <scheme val="minor"/>
    </font>
    <font>
      <sz val="11"/>
      <color indexed="8"/>
      <name val="Calibri"/>
      <family val="2"/>
    </font>
    <font>
      <sz val="12"/>
      <color indexed="8"/>
      <name val="Arial"/>
      <family val="2"/>
    </font>
    <font>
      <sz val="11"/>
      <color theme="1"/>
      <name val="Calibri"/>
      <family val="2"/>
    </font>
    <font>
      <sz val="12"/>
      <name val="Tms Rmn"/>
    </font>
    <font>
      <sz val="24"/>
      <name val="Arial"/>
      <family val="2"/>
    </font>
    <font>
      <sz val="10"/>
      <name val="Helv"/>
    </font>
    <font>
      <i/>
      <sz val="11"/>
      <color rgb="FF7F7F7F"/>
      <name val="Calibri"/>
      <family val="2"/>
      <scheme val="minor"/>
    </font>
    <font>
      <sz val="11"/>
      <color rgb="FF006100"/>
      <name val="Calibri"/>
      <family val="2"/>
      <scheme val="minor"/>
    </font>
    <font>
      <sz val="10"/>
      <color indexed="17"/>
      <name val="Arial"/>
      <family val="2"/>
    </font>
    <font>
      <sz val="10"/>
      <color rgb="FF660066"/>
      <name val="Arial"/>
      <family val="2"/>
    </font>
    <font>
      <b/>
      <sz val="11"/>
      <name val="Arial"/>
      <family val="2"/>
    </font>
    <font>
      <b/>
      <sz val="15"/>
      <color theme="3"/>
      <name val="Calibri"/>
      <family val="2"/>
      <scheme val="minor"/>
    </font>
    <font>
      <b/>
      <sz val="15"/>
      <color indexed="56"/>
      <name val="Arial"/>
      <family val="2"/>
    </font>
    <font>
      <b/>
      <sz val="13"/>
      <color theme="3"/>
      <name val="Calibri"/>
      <family val="2"/>
      <scheme val="minor"/>
    </font>
    <font>
      <b/>
      <sz val="13"/>
      <color indexed="56"/>
      <name val="Arial"/>
      <family val="2"/>
    </font>
    <font>
      <b/>
      <sz val="11"/>
      <color theme="3"/>
      <name val="Calibri"/>
      <family val="2"/>
      <scheme val="minor"/>
    </font>
    <font>
      <b/>
      <sz val="11"/>
      <color indexed="56"/>
      <name val="Arial"/>
      <family val="2"/>
    </font>
    <font>
      <sz val="11"/>
      <color rgb="FF3F3F76"/>
      <name val="Calibri"/>
      <family val="2"/>
      <scheme val="minor"/>
    </font>
    <font>
      <sz val="10"/>
      <color indexed="62"/>
      <name val="Arial"/>
      <family val="2"/>
    </font>
    <font>
      <b/>
      <sz val="12"/>
      <name val="Tms Rmn"/>
    </font>
    <font>
      <sz val="11"/>
      <color rgb="FFFA7D00"/>
      <name val="Calibri"/>
      <family val="2"/>
      <scheme val="minor"/>
    </font>
    <font>
      <sz val="10"/>
      <color indexed="52"/>
      <name val="Arial"/>
      <family val="2"/>
    </font>
    <font>
      <sz val="11"/>
      <color rgb="FF9C6500"/>
      <name val="Calibri"/>
      <family val="2"/>
      <scheme val="minor"/>
    </font>
    <font>
      <sz val="10"/>
      <color indexed="60"/>
      <name val="Arial"/>
      <family val="2"/>
    </font>
    <font>
      <sz val="11"/>
      <color theme="1"/>
      <name val="Arial"/>
      <family val="2"/>
    </font>
    <font>
      <sz val="12"/>
      <name val="Arial MT"/>
    </font>
    <font>
      <b/>
      <sz val="11"/>
      <color rgb="FF3F3F3F"/>
      <name val="Calibri"/>
      <family val="2"/>
      <scheme val="minor"/>
    </font>
    <font>
      <b/>
      <sz val="10"/>
      <color indexed="63"/>
      <name val="Arial"/>
      <family val="2"/>
    </font>
    <font>
      <sz val="11"/>
      <color indexed="8"/>
      <name val="Times New Roman"/>
      <family val="1"/>
    </font>
    <font>
      <b/>
      <i/>
      <sz val="11"/>
      <color indexed="8"/>
      <name val="Times New Roman"/>
      <family val="1"/>
    </font>
    <font>
      <b/>
      <sz val="11"/>
      <color indexed="16"/>
      <name val="Times New Roman"/>
      <family val="1"/>
    </font>
    <font>
      <b/>
      <sz val="22"/>
      <color indexed="8"/>
      <name val="Times New Roman"/>
      <family val="1"/>
    </font>
    <font>
      <sz val="9.75"/>
      <name val="Arial"/>
      <family val="2"/>
    </font>
    <font>
      <sz val="10"/>
      <name val="MS Sans Serif"/>
      <family val="2"/>
    </font>
    <font>
      <b/>
      <sz val="10"/>
      <name val="MS Sans Serif"/>
      <family val="2"/>
    </font>
    <font>
      <u/>
      <sz val="10"/>
      <name val="Arial"/>
      <family val="2"/>
    </font>
    <font>
      <sz val="12"/>
      <color indexed="13"/>
      <name val="Tms Rmn"/>
    </font>
    <font>
      <b/>
      <sz val="18"/>
      <color indexed="56"/>
      <name val="Cambria"/>
      <family val="2"/>
    </font>
    <font>
      <b/>
      <sz val="11"/>
      <color theme="1"/>
      <name val="Calibri"/>
      <family val="2"/>
      <scheme val="minor"/>
    </font>
    <font>
      <b/>
      <sz val="10"/>
      <color indexed="8"/>
      <name val="Arial"/>
      <family val="2"/>
    </font>
    <font>
      <sz val="12"/>
      <color indexed="8"/>
      <name val="Arial MT"/>
    </font>
    <font>
      <sz val="11"/>
      <color rgb="FFFF0000"/>
      <name val="Calibri"/>
      <family val="2"/>
      <scheme val="minor"/>
    </font>
    <font>
      <sz val="10"/>
      <name val="Arial"/>
      <family val="2"/>
    </font>
    <font>
      <sz val="10"/>
      <name val="Times New Roman"/>
      <family val="1"/>
    </font>
    <font>
      <sz val="11"/>
      <name val="Garamond"/>
      <family val="1"/>
    </font>
    <font>
      <sz val="12"/>
      <name val="Times New Roman"/>
      <family val="1"/>
    </font>
    <font>
      <i/>
      <sz val="10"/>
      <name val="Arial"/>
      <family val="2"/>
    </font>
    <font>
      <b/>
      <sz val="10"/>
      <color theme="1"/>
      <name val="Arial"/>
      <family val="2"/>
    </font>
    <font>
      <sz val="10"/>
      <color rgb="FFFF0000"/>
      <name val="Arial"/>
      <family val="2"/>
    </font>
    <font>
      <sz val="10"/>
      <name val="Wingdings"/>
      <charset val="2"/>
    </font>
    <font>
      <sz val="10"/>
      <color theme="1"/>
      <name val="Wingdings"/>
      <charset val="2"/>
    </font>
    <font>
      <sz val="10"/>
      <color rgb="FF000000"/>
      <name val="Arial"/>
      <family val="2"/>
    </font>
  </fonts>
  <fills count="62">
    <fill>
      <patternFill patternType="none"/>
    </fill>
    <fill>
      <patternFill patternType="gray125"/>
    </fill>
    <fill>
      <patternFill patternType="solid">
        <fgColor indexed="63"/>
        <bgColor indexed="64"/>
      </patternFill>
    </fill>
    <fill>
      <patternFill patternType="solid">
        <fgColor indexed="8"/>
        <bgColor indexed="64"/>
      </patternFill>
    </fill>
    <fill>
      <patternFill patternType="solid">
        <fgColor indexed="62"/>
        <bgColor indexed="64"/>
      </patternFill>
    </fill>
    <fill>
      <patternFill patternType="solid">
        <fgColor indexed="22"/>
        <bgColor indexed="64"/>
      </patternFill>
    </fill>
    <fill>
      <patternFill patternType="solid">
        <fgColor indexed="9"/>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13"/>
      </patternFill>
    </fill>
    <fill>
      <patternFill patternType="solid">
        <fgColor indexed="43"/>
      </patternFill>
    </fill>
    <fill>
      <patternFill patternType="mediumGray">
        <fgColor indexed="22"/>
      </patternFill>
    </fill>
    <fill>
      <patternFill patternType="solid">
        <fgColor indexed="12"/>
      </patternFill>
    </fill>
  </fills>
  <borders count="49">
    <border>
      <left/>
      <right/>
      <top/>
      <bottom/>
      <diagonal/>
    </border>
    <border>
      <left/>
      <right/>
      <top/>
      <bottom style="medium">
        <color indexed="64"/>
      </bottom>
      <diagonal/>
    </border>
    <border>
      <left/>
      <right/>
      <top/>
      <bottom style="thin">
        <color indexed="64"/>
      </bottom>
      <diagonal/>
    </border>
    <border>
      <left/>
      <right style="thin">
        <color indexed="64"/>
      </right>
      <top/>
      <bottom/>
      <diagonal/>
    </border>
    <border>
      <left/>
      <right/>
      <top style="thin">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8"/>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thin">
        <color auto="1"/>
      </top>
      <bottom/>
      <diagonal/>
    </border>
    <border>
      <left style="thin">
        <color indexed="8"/>
      </left>
      <right style="thin">
        <color indexed="8"/>
      </right>
      <top style="thin">
        <color indexed="8"/>
      </top>
      <bottom style="thin">
        <color indexed="8"/>
      </bottom>
      <diagonal/>
    </border>
    <border>
      <left/>
      <right/>
      <top style="medium">
        <color indexed="8"/>
      </top>
      <bottom style="double">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8"/>
      </left>
      <right style="thin">
        <color indexed="8"/>
      </right>
      <top style="double">
        <color indexed="8"/>
      </top>
      <bottom style="thin">
        <color indexed="8"/>
      </bottom>
      <diagonal/>
    </border>
    <border>
      <left/>
      <right/>
      <top/>
      <bottom style="medium">
        <color indexed="8"/>
      </bottom>
      <diagonal/>
    </border>
    <border>
      <left/>
      <right/>
      <top style="medium">
        <color auto="1"/>
      </top>
      <bottom/>
      <diagonal/>
    </border>
    <border>
      <left style="thin">
        <color indexed="64"/>
      </left>
      <right/>
      <top style="thin">
        <color indexed="64"/>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
      <left/>
      <right/>
      <top/>
      <bottom style="dashed">
        <color indexed="64"/>
      </bottom>
      <diagonal/>
    </border>
    <border>
      <left/>
      <right/>
      <top style="dashed">
        <color indexed="64"/>
      </top>
      <bottom style="dashed">
        <color indexed="64"/>
      </bottom>
      <diagonal/>
    </border>
    <border>
      <left/>
      <right/>
      <top style="dashed">
        <color indexed="64"/>
      </top>
      <bottom/>
      <diagonal/>
    </border>
    <border>
      <left/>
      <right/>
      <top style="dashed">
        <color indexed="64"/>
      </top>
      <bottom style="medium">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bottom/>
      <diagonal/>
    </border>
    <border>
      <left style="medium">
        <color indexed="64"/>
      </left>
      <right/>
      <top/>
      <bottom style="dashed">
        <color indexed="64"/>
      </bottom>
      <diagonal/>
    </border>
    <border>
      <left/>
      <right style="medium">
        <color indexed="64"/>
      </right>
      <top/>
      <bottom style="dashed">
        <color indexed="64"/>
      </bottom>
      <diagonal/>
    </border>
    <border>
      <left style="medium">
        <color indexed="64"/>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top style="dashed">
        <color indexed="64"/>
      </top>
      <bottom/>
      <diagonal/>
    </border>
    <border>
      <left/>
      <right style="medium">
        <color indexed="64"/>
      </right>
      <top style="dashed">
        <color indexed="64"/>
      </top>
      <bottom/>
      <diagonal/>
    </border>
    <border>
      <left style="medium">
        <color indexed="64"/>
      </left>
      <right/>
      <top style="dashed">
        <color indexed="64"/>
      </top>
      <bottom style="medium">
        <color indexed="64"/>
      </bottom>
      <diagonal/>
    </border>
    <border>
      <left/>
      <right style="medium">
        <color indexed="64"/>
      </right>
      <top style="dashed">
        <color indexed="64"/>
      </top>
      <bottom style="medium">
        <color indexed="64"/>
      </bottom>
      <diagonal/>
    </border>
    <border>
      <left/>
      <right/>
      <top style="medium">
        <color auto="1"/>
      </top>
      <bottom style="thin">
        <color auto="1"/>
      </bottom>
      <diagonal/>
    </border>
    <border>
      <left/>
      <right/>
      <top/>
      <bottom style="thin">
        <color auto="1"/>
      </bottom>
      <diagonal/>
    </border>
  </borders>
  <cellStyleXfs count="7540">
    <xf numFmtId="0" fontId="0" fillId="0" borderId="0"/>
    <xf numFmtId="0" fontId="15" fillId="0" borderId="0" applyNumberFormat="0" applyFill="0" applyBorder="0" applyProtection="0">
      <alignment wrapText="1"/>
    </xf>
    <xf numFmtId="0" fontId="15" fillId="0" borderId="0" applyNumberFormat="0" applyFill="0" applyBorder="0" applyProtection="0">
      <alignment horizontal="justify" vertical="top" wrapText="1"/>
    </xf>
    <xf numFmtId="9" fontId="15" fillId="0" borderId="0" applyFont="0" applyFill="0" applyBorder="0" applyAlignment="0" applyProtection="0"/>
    <xf numFmtId="0" fontId="21" fillId="2" borderId="0" applyNumberFormat="0" applyBorder="0" applyAlignment="0" applyProtection="0"/>
    <xf numFmtId="0" fontId="22" fillId="0" borderId="0" applyNumberFormat="0" applyFill="0" applyBorder="0" applyAlignment="0" applyProtection="0"/>
    <xf numFmtId="0" fontId="23" fillId="2" borderId="0" applyNumberFormat="0" applyBorder="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26" fillId="3" borderId="0" applyNumberFormat="0" applyBorder="0" applyAlignment="0" applyProtection="0"/>
    <xf numFmtId="0" fontId="26" fillId="3" borderId="0" applyNumberFormat="0" applyBorder="0" applyProtection="0">
      <alignment horizontal="center"/>
    </xf>
    <xf numFmtId="0" fontId="27" fillId="3" borderId="0" applyNumberFormat="0" applyBorder="0" applyAlignment="0" applyProtection="0"/>
    <xf numFmtId="0" fontId="15" fillId="0" borderId="0" applyNumberFormat="0" applyFont="0" applyFill="0" applyBorder="0" applyProtection="0">
      <alignment horizontal="right"/>
    </xf>
    <xf numFmtId="0" fontId="15" fillId="0" borderId="0" applyNumberFormat="0" applyFont="0" applyFill="0" applyBorder="0" applyProtection="0">
      <alignment horizontal="left"/>
    </xf>
    <xf numFmtId="0" fontId="16" fillId="0" borderId="0" applyNumberFormat="0" applyFill="0" applyBorder="0" applyAlignment="0" applyProtection="0"/>
    <xf numFmtId="0" fontId="28" fillId="0" borderId="0" applyNumberFormat="0" applyFill="0" applyBorder="0" applyAlignment="0" applyProtection="0"/>
    <xf numFmtId="0" fontId="15" fillId="4" borderId="0" applyNumberFormat="0" applyFont="0" applyBorder="0" applyAlignment="0" applyProtection="0"/>
    <xf numFmtId="167" fontId="15" fillId="0" borderId="0" applyFont="0" applyFill="0" applyBorder="0" applyAlignment="0" applyProtection="0"/>
    <xf numFmtId="2" fontId="15" fillId="0" borderId="0" applyFont="0" applyFill="0" applyBorder="0" applyAlignment="0" applyProtection="0"/>
    <xf numFmtId="166" fontId="15" fillId="0" borderId="0" applyFont="0" applyFill="0" applyBorder="0" applyAlignment="0" applyProtection="0"/>
    <xf numFmtId="0" fontId="15" fillId="0" borderId="1" applyNumberFormat="0" applyFont="0" applyFill="0" applyAlignment="0" applyProtection="0"/>
    <xf numFmtId="0" fontId="14" fillId="0" borderId="0"/>
    <xf numFmtId="0" fontId="13" fillId="0" borderId="0"/>
    <xf numFmtId="0" fontId="13" fillId="0" borderId="0"/>
    <xf numFmtId="0" fontId="13" fillId="0" borderId="0"/>
    <xf numFmtId="44" fontId="13" fillId="0" borderId="0" applyFont="0" applyFill="0" applyBorder="0" applyAlignment="0" applyProtection="0"/>
    <xf numFmtId="0" fontId="12" fillId="0" borderId="0"/>
    <xf numFmtId="0" fontId="12" fillId="0" borderId="0"/>
    <xf numFmtId="0" fontId="13" fillId="0" borderId="0"/>
    <xf numFmtId="0" fontId="12" fillId="0" borderId="0"/>
    <xf numFmtId="0" fontId="18" fillId="0" borderId="0" applyNumberFormat="0" applyFill="0" applyBorder="0" applyAlignment="0" applyProtection="0"/>
    <xf numFmtId="0" fontId="17" fillId="0" borderId="0" applyNumberFormat="0" applyFill="0" applyBorder="0" applyAlignment="0" applyProtection="0"/>
    <xf numFmtId="43" fontId="13" fillId="0" borderId="0" applyFont="0" applyFill="0" applyBorder="0" applyAlignment="0" applyProtection="0"/>
    <xf numFmtId="9" fontId="13" fillId="0" borderId="0" applyFont="0" applyFill="0" applyBorder="0" applyAlignment="0" applyProtection="0"/>
    <xf numFmtId="0" fontId="31" fillId="0" borderId="0" applyNumberFormat="0" applyFill="0" applyBorder="0" applyAlignment="0" applyProtection="0">
      <alignment vertical="top"/>
      <protection locked="0"/>
    </xf>
    <xf numFmtId="0" fontId="15" fillId="0" borderId="0"/>
    <xf numFmtId="0" fontId="11" fillId="0" borderId="0"/>
    <xf numFmtId="0" fontId="12" fillId="0" borderId="0"/>
    <xf numFmtId="0" fontId="12" fillId="0" borderId="0"/>
    <xf numFmtId="44"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0" fontId="15" fillId="0" borderId="0"/>
    <xf numFmtId="42" fontId="15" fillId="0" borderId="0" applyFill="0" applyBorder="0" applyProtection="0">
      <alignment horizontal="left"/>
    </xf>
    <xf numFmtId="42" fontId="30" fillId="0" borderId="0" applyFill="0" applyBorder="0" applyAlignment="0" applyProtection="0"/>
    <xf numFmtId="44" fontId="11" fillId="0" borderId="0">
      <alignment horizontal="left"/>
    </xf>
    <xf numFmtId="168" fontId="15" fillId="0" borderId="14" applyBorder="0">
      <alignment horizontal="center"/>
    </xf>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12" fillId="15" borderId="0" applyNumberFormat="0" applyBorder="0" applyAlignment="0" applyProtection="0"/>
    <xf numFmtId="0" fontId="34" fillId="38"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12" fillId="19" borderId="0" applyNumberFormat="0" applyBorder="0" applyAlignment="0" applyProtection="0"/>
    <xf numFmtId="0" fontId="34" fillId="39"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12" fillId="23" borderId="0" applyNumberFormat="0" applyBorder="0" applyAlignment="0" applyProtection="0"/>
    <xf numFmtId="0" fontId="34" fillId="40"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12" fillId="27" borderId="0" applyNumberFormat="0" applyBorder="0" applyAlignment="0" applyProtection="0"/>
    <xf numFmtId="0" fontId="34" fillId="4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12" fillId="31" borderId="0" applyNumberFormat="0" applyBorder="0" applyAlignment="0" applyProtection="0"/>
    <xf numFmtId="0" fontId="34" fillId="42"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12" fillId="35" borderId="0" applyNumberFormat="0" applyBorder="0" applyAlignment="0" applyProtection="0"/>
    <xf numFmtId="0" fontId="34" fillId="43"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12" fillId="16" borderId="0" applyNumberFormat="0" applyBorder="0" applyAlignment="0" applyProtection="0"/>
    <xf numFmtId="0" fontId="34" fillId="44"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12" fillId="20" borderId="0" applyNumberFormat="0" applyBorder="0" applyAlignment="0" applyProtection="0"/>
    <xf numFmtId="0" fontId="34" fillId="45"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12" fillId="24" borderId="0" applyNumberFormat="0" applyBorder="0" applyAlignment="0" applyProtection="0"/>
    <xf numFmtId="0" fontId="34" fillId="46"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12" fillId="28" borderId="0" applyNumberFormat="0" applyBorder="0" applyAlignment="0" applyProtection="0"/>
    <xf numFmtId="0" fontId="34" fillId="41"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12" fillId="32" borderId="0" applyNumberFormat="0" applyBorder="0" applyAlignment="0" applyProtection="0"/>
    <xf numFmtId="0" fontId="34" fillId="44"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12" fillId="36" borderId="0" applyNumberFormat="0" applyBorder="0" applyAlignment="0" applyProtection="0"/>
    <xf numFmtId="0" fontId="34" fillId="4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5" fillId="17" borderId="0" applyNumberFormat="0" applyBorder="0" applyAlignment="0" applyProtection="0"/>
    <xf numFmtId="0" fontId="36" fillId="48" borderId="0" applyNumberFormat="0" applyBorder="0" applyAlignment="0" applyProtection="0"/>
    <xf numFmtId="0" fontId="35" fillId="21" borderId="0" applyNumberFormat="0" applyBorder="0" applyAlignment="0" applyProtection="0"/>
    <xf numFmtId="0" fontId="35" fillId="21" borderId="0" applyNumberFormat="0" applyBorder="0" applyAlignment="0" applyProtection="0"/>
    <xf numFmtId="0" fontId="35" fillId="21" borderId="0" applyNumberFormat="0" applyBorder="0" applyAlignment="0" applyProtection="0"/>
    <xf numFmtId="0" fontId="35" fillId="21" borderId="0" applyNumberFormat="0" applyBorder="0" applyAlignment="0" applyProtection="0"/>
    <xf numFmtId="0" fontId="36" fillId="4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5" fillId="25" borderId="0" applyNumberFormat="0" applyBorder="0" applyAlignment="0" applyProtection="0"/>
    <xf numFmtId="0" fontId="36" fillId="46" borderId="0" applyNumberFormat="0" applyBorder="0" applyAlignment="0" applyProtection="0"/>
    <xf numFmtId="0" fontId="35" fillId="29" borderId="0" applyNumberFormat="0" applyBorder="0" applyAlignment="0" applyProtection="0"/>
    <xf numFmtId="0" fontId="35" fillId="29" borderId="0" applyNumberFormat="0" applyBorder="0" applyAlignment="0" applyProtection="0"/>
    <xf numFmtId="0" fontId="35" fillId="29" borderId="0" applyNumberFormat="0" applyBorder="0" applyAlignment="0" applyProtection="0"/>
    <xf numFmtId="0" fontId="35" fillId="29" borderId="0" applyNumberFormat="0" applyBorder="0" applyAlignment="0" applyProtection="0"/>
    <xf numFmtId="0" fontId="36" fillId="49" borderId="0" applyNumberFormat="0" applyBorder="0" applyAlignment="0" applyProtection="0"/>
    <xf numFmtId="0" fontId="35" fillId="33" borderId="0" applyNumberFormat="0" applyBorder="0" applyAlignment="0" applyProtection="0"/>
    <xf numFmtId="0" fontId="35" fillId="33" borderId="0" applyNumberFormat="0" applyBorder="0" applyAlignment="0" applyProtection="0"/>
    <xf numFmtId="0" fontId="35" fillId="33" borderId="0" applyNumberFormat="0" applyBorder="0" applyAlignment="0" applyProtection="0"/>
    <xf numFmtId="0" fontId="35" fillId="33" borderId="0" applyNumberFormat="0" applyBorder="0" applyAlignment="0" applyProtection="0"/>
    <xf numFmtId="0" fontId="36" fillId="50"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35" fillId="37" borderId="0" applyNumberFormat="0" applyBorder="0" applyAlignment="0" applyProtection="0"/>
    <xf numFmtId="0" fontId="36" fillId="51"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5" fillId="14" borderId="0" applyNumberFormat="0" applyBorder="0" applyAlignment="0" applyProtection="0"/>
    <xf numFmtId="0" fontId="36" fillId="52"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5" fillId="18" borderId="0" applyNumberFormat="0" applyBorder="0" applyAlignment="0" applyProtection="0"/>
    <xf numFmtId="0" fontId="36" fillId="53"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5" fillId="22" borderId="0" applyNumberFormat="0" applyBorder="0" applyAlignment="0" applyProtection="0"/>
    <xf numFmtId="0" fontId="36" fillId="54"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5" fillId="26" borderId="0" applyNumberFormat="0" applyBorder="0" applyAlignment="0" applyProtection="0"/>
    <xf numFmtId="0" fontId="36" fillId="49"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5" fillId="30" borderId="0" applyNumberFormat="0" applyBorder="0" applyAlignment="0" applyProtection="0"/>
    <xf numFmtId="0" fontId="36" fillId="50" borderId="0" applyNumberFormat="0" applyBorder="0" applyAlignment="0" applyProtection="0"/>
    <xf numFmtId="0" fontId="35" fillId="34" borderId="0" applyNumberFormat="0" applyBorder="0" applyAlignment="0" applyProtection="0"/>
    <xf numFmtId="0" fontId="35" fillId="34" borderId="0" applyNumberFormat="0" applyBorder="0" applyAlignment="0" applyProtection="0"/>
    <xf numFmtId="0" fontId="35" fillId="34" borderId="0" applyNumberFormat="0" applyBorder="0" applyAlignment="0" applyProtection="0"/>
    <xf numFmtId="0" fontId="35" fillId="34" borderId="0" applyNumberFormat="0" applyBorder="0" applyAlignment="0" applyProtection="0"/>
    <xf numFmtId="0" fontId="36" fillId="55" borderId="0" applyNumberFormat="0" applyBorder="0" applyAlignment="0" applyProtection="0"/>
    <xf numFmtId="43" fontId="11" fillId="0" borderId="0">
      <alignment horizontal="left"/>
    </xf>
    <xf numFmtId="169" fontId="11" fillId="0" borderId="0">
      <alignment horizontal="left"/>
    </xf>
    <xf numFmtId="37" fontId="15" fillId="0" borderId="0" applyNumberFormat="0" applyBorder="0" applyAlignment="0"/>
    <xf numFmtId="38" fontId="37" fillId="0" borderId="0"/>
    <xf numFmtId="0" fontId="38" fillId="8" borderId="0" applyNumberFormat="0" applyBorder="0" applyAlignment="0" applyProtection="0"/>
    <xf numFmtId="0" fontId="38" fillId="8" borderId="0" applyNumberFormat="0" applyBorder="0" applyAlignment="0" applyProtection="0"/>
    <xf numFmtId="0" fontId="38" fillId="8" borderId="0" applyNumberFormat="0" applyBorder="0" applyAlignment="0" applyProtection="0"/>
    <xf numFmtId="0" fontId="38" fillId="8" borderId="0" applyNumberFormat="0" applyBorder="0" applyAlignment="0" applyProtection="0"/>
    <xf numFmtId="0" fontId="39" fillId="39" borderId="0" applyNumberFormat="0" applyBorder="0" applyAlignment="0" applyProtection="0"/>
    <xf numFmtId="0" fontId="40" fillId="11" borderId="8" applyNumberFormat="0" applyAlignment="0" applyProtection="0"/>
    <xf numFmtId="0" fontId="40" fillId="11" borderId="8" applyNumberFormat="0" applyAlignment="0" applyProtection="0"/>
    <xf numFmtId="0" fontId="40" fillId="11" borderId="8" applyNumberFormat="0" applyAlignment="0" applyProtection="0"/>
    <xf numFmtId="0" fontId="40" fillId="11" borderId="8" applyNumberFormat="0" applyAlignment="0" applyProtection="0"/>
    <xf numFmtId="0" fontId="41" fillId="56" borderId="15" applyNumberFormat="0" applyAlignment="0" applyProtection="0"/>
    <xf numFmtId="0" fontId="42" fillId="12" borderId="11" applyNumberFormat="0" applyAlignment="0" applyProtection="0"/>
    <xf numFmtId="0" fontId="42" fillId="12" borderId="11" applyNumberFormat="0" applyAlignment="0" applyProtection="0"/>
    <xf numFmtId="0" fontId="42" fillId="12" borderId="11" applyNumberFormat="0" applyAlignment="0" applyProtection="0"/>
    <xf numFmtId="0" fontId="42" fillId="12" borderId="11" applyNumberFormat="0" applyAlignment="0" applyProtection="0"/>
    <xf numFmtId="0" fontId="26" fillId="57" borderId="16" applyNumberFormat="0" applyAlignment="0" applyProtection="0"/>
    <xf numFmtId="37" fontId="11" fillId="0" borderId="0">
      <alignment horizontal="center"/>
    </xf>
    <xf numFmtId="37" fontId="15" fillId="0" borderId="0" applyNumberFormat="0" applyFill="0" applyBorder="0" applyProtection="0">
      <alignment horizontal="centerContinuous"/>
    </xf>
    <xf numFmtId="37" fontId="11" fillId="0" borderId="2">
      <alignment horizontal="center"/>
    </xf>
    <xf numFmtId="37" fontId="11" fillId="0" borderId="2">
      <alignment horizontal="center"/>
    </xf>
    <xf numFmtId="41"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2" fillId="0" borderId="0" applyFont="0" applyFill="0" applyBorder="0" applyAlignment="0" applyProtection="0"/>
    <xf numFmtId="43" fontId="15" fillId="0" borderId="0" applyFont="0" applyFill="0" applyBorder="0" applyAlignment="0" applyProtection="0"/>
    <xf numFmtId="43" fontId="1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43"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43" fillId="0" borderId="0" applyFont="0" applyFill="0" applyBorder="0" applyAlignment="0" applyProtection="0"/>
    <xf numFmtId="43" fontId="15"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4"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5"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5"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2" fillId="0" borderId="0" applyFont="0" applyFill="0" applyBorder="0" applyAlignment="0" applyProtection="0"/>
    <xf numFmtId="43" fontId="43" fillId="0" borderId="0" applyFont="0" applyFill="0" applyBorder="0" applyAlignment="0" applyProtection="0"/>
    <xf numFmtId="43" fontId="15"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43"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2"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2"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34"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43" fillId="0" borderId="0" applyFont="0" applyFill="0" applyBorder="0" applyAlignment="0" applyProtection="0"/>
    <xf numFmtId="43" fontId="12"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43"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2"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1" fillId="0" borderId="0" applyFont="0" applyFill="0" applyBorder="0" applyAlignment="0" applyProtection="0"/>
    <xf numFmtId="43" fontId="1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0" fontId="15" fillId="0" borderId="0" applyNumberFormat="0" applyFill="0" applyBorder="0" applyAlignment="0" applyProtection="0"/>
    <xf numFmtId="43" fontId="1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12"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2"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43" fillId="0" borderId="0" applyFont="0" applyFill="0" applyBorder="0" applyAlignment="0" applyProtection="0"/>
    <xf numFmtId="43" fontId="1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43" fillId="0" borderId="0" applyFont="0" applyFill="0" applyBorder="0" applyAlignment="0" applyProtection="0"/>
    <xf numFmtId="43" fontId="12" fillId="0" borderId="0" applyFont="0" applyFill="0" applyBorder="0" applyAlignment="0" applyProtection="0"/>
    <xf numFmtId="43" fontId="12"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45" fillId="0" borderId="0" applyFont="0" applyFill="0" applyBorder="0" applyAlignment="0" applyProtection="0"/>
    <xf numFmtId="43" fontId="45" fillId="0" borderId="0" applyFont="0" applyFill="0" applyBorder="0" applyAlignment="0" applyProtection="0"/>
    <xf numFmtId="3" fontId="15" fillId="0" borderId="0" applyFont="0" applyFill="0" applyBorder="0" applyAlignment="0" applyProtection="0"/>
    <xf numFmtId="37" fontId="15" fillId="0" borderId="0" applyFill="0" applyBorder="0" applyAlignment="0" applyProtection="0"/>
    <xf numFmtId="0" fontId="15" fillId="0" borderId="0" applyNumberFormat="0" applyFill="0" applyBorder="0" applyAlignment="0" applyProtection="0"/>
    <xf numFmtId="4" fontId="19" fillId="0" borderId="1" applyFill="0" applyProtection="0">
      <alignment horizontal="center" vertical="center" wrapText="1"/>
    </xf>
    <xf numFmtId="0" fontId="15" fillId="0" borderId="0" applyNumberForma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44"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2"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5" fillId="0" borderId="0" applyFont="0" applyFill="0" applyBorder="0" applyAlignment="0" applyProtection="0"/>
    <xf numFmtId="0" fontId="15" fillId="0" borderId="0" applyNumberForma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0" fontId="15" fillId="0" borderId="0" applyNumberForma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34"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34"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5" fillId="0" borderId="0" applyFon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0" fontId="15" fillId="0" borderId="0" applyNumberForma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2"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4" fontId="4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4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4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34"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34"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34"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4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4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43" fillId="0" borderId="0" applyFont="0" applyFill="0" applyBorder="0" applyAlignment="0" applyProtection="0"/>
    <xf numFmtId="44" fontId="11"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11"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43"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1" fillId="0" borderId="0" applyFont="0" applyFill="0" applyBorder="0" applyAlignment="0" applyProtection="0"/>
    <xf numFmtId="44" fontId="12"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12" fillId="0" borderId="0" applyFont="0" applyFill="0" applyBorder="0" applyAlignment="0" applyProtection="0"/>
    <xf numFmtId="44" fontId="43" fillId="0" borderId="0" applyFont="0" applyFill="0" applyBorder="0" applyAlignment="0" applyProtection="0"/>
    <xf numFmtId="44" fontId="15" fillId="0" borderId="0" applyFont="0" applyFill="0" applyBorder="0" applyAlignment="0" applyProtection="0"/>
    <xf numFmtId="44" fontId="43" fillId="0" borderId="0" applyFont="0" applyFill="0" applyBorder="0" applyAlignment="0" applyProtection="0"/>
    <xf numFmtId="44" fontId="11" fillId="0" borderId="0" applyFont="0" applyFill="0" applyBorder="0" applyAlignment="0" applyProtection="0"/>
    <xf numFmtId="44" fontId="43"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43"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12"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43" fillId="0" borderId="0" applyFont="0" applyFill="0" applyBorder="0" applyAlignment="0" applyProtection="0"/>
    <xf numFmtId="44" fontId="15" fillId="0" borderId="0" applyFont="0" applyFill="0" applyBorder="0" applyAlignment="0" applyProtection="0"/>
    <xf numFmtId="44" fontId="15" fillId="0" borderId="0" applyFont="0" applyFill="0" applyBorder="0" applyAlignment="0" applyProtection="0"/>
    <xf numFmtId="41" fontId="15" fillId="0" borderId="0" applyFill="0" applyBorder="0" applyAlignment="0" applyProtection="0"/>
    <xf numFmtId="42" fontId="15" fillId="0" borderId="17"/>
    <xf numFmtId="42" fontId="15" fillId="0" borderId="17"/>
    <xf numFmtId="43" fontId="15" fillId="0" borderId="0" applyBorder="0">
      <alignment horizontal="left"/>
    </xf>
    <xf numFmtId="5" fontId="15" fillId="0" borderId="0" applyFill="0" applyBorder="0" applyAlignment="0" applyProtection="0"/>
    <xf numFmtId="0" fontId="46" fillId="0" borderId="0"/>
    <xf numFmtId="0" fontId="46" fillId="0" borderId="0"/>
    <xf numFmtId="0" fontId="46" fillId="0" borderId="18"/>
    <xf numFmtId="0" fontId="15" fillId="0" borderId="0" applyFont="0" applyFill="0" applyBorder="0" applyAlignment="0" applyProtection="0"/>
    <xf numFmtId="170" fontId="15" fillId="0" borderId="0"/>
    <xf numFmtId="7" fontId="47" fillId="0" borderId="19"/>
    <xf numFmtId="4" fontId="48" fillId="0" borderId="0" applyFont="0" applyBorder="0">
      <alignment horizontal="justify"/>
    </xf>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49" fillId="0" borderId="0" applyNumberFormat="0" applyFill="0" applyBorder="0" applyAlignment="0" applyProtection="0"/>
    <xf numFmtId="0" fontId="20" fillId="0" borderId="0" applyNumberFormat="0" applyFill="0" applyBorder="0" applyAlignment="0" applyProtection="0"/>
    <xf numFmtId="2" fontId="15" fillId="0" borderId="0" applyFont="0" applyFill="0" applyBorder="0" applyAlignment="0" applyProtection="0"/>
    <xf numFmtId="38" fontId="30" fillId="0" borderId="0"/>
    <xf numFmtId="171" fontId="15" fillId="0" borderId="0">
      <alignment horizontal="center"/>
    </xf>
    <xf numFmtId="0" fontId="50" fillId="7" borderId="0" applyNumberFormat="0" applyBorder="0" applyAlignment="0" applyProtection="0"/>
    <xf numFmtId="0" fontId="50" fillId="7" borderId="0" applyNumberFormat="0" applyBorder="0" applyAlignment="0" applyProtection="0"/>
    <xf numFmtId="0" fontId="50" fillId="7" borderId="0" applyNumberFormat="0" applyBorder="0" applyAlignment="0" applyProtection="0"/>
    <xf numFmtId="0" fontId="50" fillId="7" borderId="0" applyNumberFormat="0" applyBorder="0" applyAlignment="0" applyProtection="0"/>
    <xf numFmtId="0" fontId="51" fillId="40" borderId="0" applyNumberFormat="0" applyBorder="0" applyAlignment="0" applyProtection="0"/>
    <xf numFmtId="38" fontId="52" fillId="0" borderId="0"/>
    <xf numFmtId="49" fontId="53" fillId="0" borderId="0" applyNumberFormat="0" applyFill="0" applyBorder="0" applyProtection="0">
      <alignment horizontal="centerContinuous"/>
    </xf>
    <xf numFmtId="0" fontId="54" fillId="0" borderId="5" applyNumberFormat="0" applyFill="0" applyAlignment="0" applyProtection="0"/>
    <xf numFmtId="0" fontId="54" fillId="0" borderId="5" applyNumberFormat="0" applyFill="0" applyAlignment="0" applyProtection="0"/>
    <xf numFmtId="0" fontId="54" fillId="0" borderId="5" applyNumberFormat="0" applyFill="0" applyAlignment="0" applyProtection="0"/>
    <xf numFmtId="0" fontId="54" fillId="0" borderId="5" applyNumberFormat="0" applyFill="0" applyAlignment="0" applyProtection="0"/>
    <xf numFmtId="0" fontId="55" fillId="0" borderId="20"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56" fillId="0" borderId="6" applyNumberFormat="0" applyFill="0" applyAlignment="0" applyProtection="0"/>
    <xf numFmtId="0" fontId="57" fillId="0" borderId="21" applyNumberFormat="0" applyFill="0" applyAlignment="0" applyProtection="0"/>
    <xf numFmtId="0" fontId="58" fillId="0" borderId="7" applyNumberFormat="0" applyFill="0" applyAlignment="0" applyProtection="0"/>
    <xf numFmtId="0" fontId="58" fillId="0" borderId="7" applyNumberFormat="0" applyFill="0" applyAlignment="0" applyProtection="0"/>
    <xf numFmtId="0" fontId="58" fillId="0" borderId="7" applyNumberFormat="0" applyFill="0" applyAlignment="0" applyProtection="0"/>
    <xf numFmtId="0" fontId="58" fillId="0" borderId="7" applyNumberFormat="0" applyFill="0" applyAlignment="0" applyProtection="0"/>
    <xf numFmtId="0" fontId="59" fillId="0" borderId="22" applyNumberFormat="0" applyFill="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8" fillId="0" borderId="0" applyNumberFormat="0" applyFill="0" applyBorder="0" applyAlignment="0" applyProtection="0"/>
    <xf numFmtId="0" fontId="59" fillId="0" borderId="0" applyNumberFormat="0" applyFill="0" applyBorder="0" applyAlignment="0" applyProtection="0"/>
    <xf numFmtId="0" fontId="15" fillId="0" borderId="0" applyNumberFormat="0" applyFill="0" applyBorder="0" applyProtection="0">
      <alignment wrapText="1"/>
    </xf>
    <xf numFmtId="0" fontId="15" fillId="0" borderId="0" applyNumberFormat="0" applyFill="0" applyBorder="0" applyProtection="0">
      <alignment wrapText="1"/>
    </xf>
    <xf numFmtId="0" fontId="15" fillId="0" borderId="0" applyNumberFormat="0" applyFill="0" applyBorder="0" applyProtection="0">
      <alignment wrapText="1"/>
    </xf>
    <xf numFmtId="0" fontId="15" fillId="0" borderId="0" applyNumberFormat="0" applyFill="0" applyBorder="0" applyProtection="0">
      <alignment wrapText="1"/>
    </xf>
    <xf numFmtId="0" fontId="15" fillId="0" borderId="0" applyNumberFormat="0" applyFill="0" applyBorder="0" applyProtection="0">
      <alignment wrapText="1"/>
    </xf>
    <xf numFmtId="0" fontId="15" fillId="0" borderId="0" applyNumberFormat="0" applyFill="0" applyBorder="0" applyProtection="0">
      <alignment wrapText="1"/>
    </xf>
    <xf numFmtId="0" fontId="15" fillId="0" borderId="0" applyNumberFormat="0" applyFill="0" applyBorder="0" applyProtection="0">
      <alignment wrapText="1"/>
    </xf>
    <xf numFmtId="0" fontId="15" fillId="0" borderId="0" applyNumberFormat="0" applyFill="0" applyBorder="0" applyProtection="0">
      <alignment wrapText="1"/>
    </xf>
    <xf numFmtId="0" fontId="15" fillId="0" borderId="0" applyNumberFormat="0" applyFill="0" applyBorder="0" applyProtection="0">
      <alignment wrapText="1"/>
    </xf>
    <xf numFmtId="0" fontId="15" fillId="0" borderId="0" applyNumberFormat="0" applyFill="0" applyBorder="0" applyProtection="0">
      <alignment wrapText="1"/>
    </xf>
    <xf numFmtId="0" fontId="15" fillId="0" borderId="0" applyNumberFormat="0" applyFill="0" applyBorder="0" applyProtection="0">
      <alignment wrapText="1"/>
    </xf>
    <xf numFmtId="0" fontId="15" fillId="0" borderId="0" applyNumberFormat="0" applyFill="0" applyBorder="0" applyProtection="0">
      <alignment wrapText="1"/>
    </xf>
    <xf numFmtId="0" fontId="15" fillId="0" borderId="0" applyNumberFormat="0" applyFill="0" applyBorder="0" applyProtection="0">
      <alignment wrapText="1"/>
    </xf>
    <xf numFmtId="0" fontId="15" fillId="0" borderId="0" applyNumberFormat="0" applyFill="0" applyBorder="0" applyProtection="0">
      <alignment wrapText="1"/>
    </xf>
    <xf numFmtId="0" fontId="15" fillId="0" borderId="0" applyNumberFormat="0" applyFill="0" applyBorder="0" applyProtection="0">
      <alignment wrapText="1"/>
    </xf>
    <xf numFmtId="0" fontId="15" fillId="0" borderId="0" applyNumberFormat="0" applyFill="0" applyBorder="0" applyProtection="0">
      <alignment horizontal="justify" vertical="top" wrapText="1"/>
    </xf>
    <xf numFmtId="0" fontId="15" fillId="0" borderId="0" applyNumberFormat="0" applyFill="0" applyBorder="0" applyProtection="0">
      <alignment horizontal="justify" vertical="top" wrapText="1"/>
    </xf>
    <xf numFmtId="0" fontId="15" fillId="0" borderId="0" applyNumberFormat="0" applyFill="0" applyBorder="0" applyProtection="0">
      <alignment horizontal="justify" vertical="top" wrapText="1"/>
    </xf>
    <xf numFmtId="0" fontId="15" fillId="0" borderId="0" applyNumberFormat="0" applyFill="0" applyBorder="0" applyProtection="0">
      <alignment horizontal="justify" vertical="top" wrapText="1"/>
    </xf>
    <xf numFmtId="0" fontId="15" fillId="0" borderId="0" applyNumberFormat="0" applyFill="0" applyBorder="0" applyProtection="0">
      <alignment horizontal="justify" vertical="top" wrapText="1"/>
    </xf>
    <xf numFmtId="0" fontId="15" fillId="0" borderId="0" applyNumberFormat="0" applyFill="0" applyBorder="0" applyProtection="0">
      <alignment horizontal="justify" vertical="top" wrapText="1"/>
    </xf>
    <xf numFmtId="0" fontId="15" fillId="0" borderId="0" applyNumberFormat="0" applyFill="0" applyBorder="0" applyProtection="0">
      <alignment horizontal="justify" vertical="top" wrapText="1"/>
    </xf>
    <xf numFmtId="0" fontId="15" fillId="0" borderId="0" applyNumberFormat="0" applyFill="0" applyBorder="0" applyProtection="0">
      <alignment horizontal="justify" vertical="top" wrapText="1"/>
    </xf>
    <xf numFmtId="0" fontId="15" fillId="0" borderId="0" applyNumberFormat="0" applyFill="0" applyBorder="0" applyProtection="0">
      <alignment horizontal="justify" vertical="top" wrapText="1"/>
    </xf>
    <xf numFmtId="0" fontId="15" fillId="0" borderId="0" applyNumberFormat="0" applyFill="0" applyBorder="0" applyProtection="0">
      <alignment horizontal="justify" vertical="top" wrapText="1"/>
    </xf>
    <xf numFmtId="0" fontId="15" fillId="0" borderId="0" applyNumberFormat="0" applyFill="0" applyBorder="0" applyProtection="0">
      <alignment horizontal="justify" vertical="top" wrapText="1"/>
    </xf>
    <xf numFmtId="0" fontId="15" fillId="0" borderId="0" applyNumberFormat="0" applyFill="0" applyBorder="0" applyProtection="0">
      <alignment horizontal="justify" vertical="top" wrapText="1"/>
    </xf>
    <xf numFmtId="0" fontId="15" fillId="0" borderId="0" applyNumberFormat="0" applyFill="0" applyBorder="0" applyProtection="0">
      <alignment horizontal="justify" vertical="top" wrapText="1"/>
    </xf>
    <xf numFmtId="0" fontId="15" fillId="0" borderId="0" applyNumberFormat="0" applyFill="0" applyBorder="0" applyProtection="0">
      <alignment horizontal="justify" vertical="top" wrapText="1"/>
    </xf>
    <xf numFmtId="0" fontId="15" fillId="0" borderId="0" applyNumberFormat="0" applyFill="0" applyBorder="0" applyProtection="0">
      <alignment horizontal="justify" vertical="top" wrapText="1"/>
    </xf>
    <xf numFmtId="0" fontId="32" fillId="0" borderId="0" applyNumberFormat="0" applyFill="0" applyBorder="0" applyAlignment="0" applyProtection="0">
      <alignment vertical="top"/>
      <protection locked="0"/>
    </xf>
    <xf numFmtId="0" fontId="33" fillId="0" borderId="0" applyNumberFormat="0" applyFill="0" applyBorder="0" applyAlignment="0" applyProtection="0">
      <alignment vertical="top"/>
      <protection locked="0"/>
    </xf>
    <xf numFmtId="0" fontId="44" fillId="6" borderId="0"/>
    <xf numFmtId="0" fontId="44" fillId="6" borderId="0"/>
    <xf numFmtId="0" fontId="60" fillId="10" borderId="8" applyNumberFormat="0" applyAlignment="0" applyProtection="0"/>
    <xf numFmtId="0" fontId="60" fillId="10" borderId="8" applyNumberFormat="0" applyAlignment="0" applyProtection="0"/>
    <xf numFmtId="0" fontId="60" fillId="10" borderId="8" applyNumberFormat="0" applyAlignment="0" applyProtection="0"/>
    <xf numFmtId="0" fontId="60" fillId="10" borderId="8" applyNumberFormat="0" applyAlignment="0" applyProtection="0"/>
    <xf numFmtId="0" fontId="61" fillId="43" borderId="15" applyNumberFormat="0" applyAlignment="0" applyProtection="0"/>
    <xf numFmtId="0" fontId="62" fillId="58" borderId="18"/>
    <xf numFmtId="37" fontId="16" fillId="0" borderId="0" applyBorder="0" applyAlignment="0" applyProtection="0"/>
    <xf numFmtId="0" fontId="16" fillId="5" borderId="0"/>
    <xf numFmtId="41" fontId="30" fillId="0" borderId="0" applyFill="0" applyBorder="0" applyAlignment="0" applyProtection="0"/>
    <xf numFmtId="0" fontId="63" fillId="0" borderId="10" applyNumberFormat="0" applyFill="0" applyAlignment="0" applyProtection="0"/>
    <xf numFmtId="0" fontId="63" fillId="0" borderId="10" applyNumberFormat="0" applyFill="0" applyAlignment="0" applyProtection="0"/>
    <xf numFmtId="0" fontId="63" fillId="0" borderId="10" applyNumberFormat="0" applyFill="0" applyAlignment="0" applyProtection="0"/>
    <xf numFmtId="0" fontId="63" fillId="0" borderId="10" applyNumberFormat="0" applyFill="0" applyAlignment="0" applyProtection="0"/>
    <xf numFmtId="0" fontId="64" fillId="0" borderId="23" applyNumberFormat="0" applyFill="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5" fillId="9" borderId="0" applyNumberFormat="0" applyBorder="0" applyAlignment="0" applyProtection="0"/>
    <xf numFmtId="0" fontId="66" fillId="59" borderId="0" applyNumberFormat="0" applyBorder="0" applyAlignment="0" applyProtection="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5" fillId="0" borderId="0"/>
    <xf numFmtId="0" fontId="11" fillId="0" borderId="0"/>
    <xf numFmtId="0" fontId="12" fillId="0" borderId="0"/>
    <xf numFmtId="0" fontId="11" fillId="0" borderId="0"/>
    <xf numFmtId="0" fontId="11" fillId="0" borderId="0"/>
    <xf numFmtId="0" fontId="15"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2"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2" fillId="0" borderId="0"/>
    <xf numFmtId="0" fontId="11" fillId="0" borderId="0"/>
    <xf numFmtId="0" fontId="15" fillId="0" borderId="0"/>
    <xf numFmtId="0" fontId="12" fillId="0" borderId="0"/>
    <xf numFmtId="0" fontId="11" fillId="0" borderId="0"/>
    <xf numFmtId="0" fontId="12" fillId="0" borderId="0"/>
    <xf numFmtId="0" fontId="12" fillId="0" borderId="0"/>
    <xf numFmtId="0" fontId="11" fillId="0" borderId="0"/>
    <xf numFmtId="0" fontId="12" fillId="0" borderId="0"/>
    <xf numFmtId="0" fontId="11" fillId="0" borderId="0"/>
    <xf numFmtId="0" fontId="12" fillId="0" borderId="0"/>
    <xf numFmtId="0" fontId="12" fillId="0" borderId="0"/>
    <xf numFmtId="0" fontId="11" fillId="0" borderId="0"/>
    <xf numFmtId="0" fontId="1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12" fillId="0" borderId="0"/>
    <xf numFmtId="0" fontId="11" fillId="0" borderId="0"/>
    <xf numFmtId="0" fontId="15" fillId="0" borderId="0"/>
    <xf numFmtId="0" fontId="11" fillId="0" borderId="0"/>
    <xf numFmtId="0" fontId="11" fillId="0" borderId="0"/>
    <xf numFmtId="0" fontId="1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5" fillId="0" borderId="0"/>
    <xf numFmtId="0" fontId="15" fillId="0" borderId="0"/>
    <xf numFmtId="0" fontId="15" fillId="0" borderId="0"/>
    <xf numFmtId="0" fontId="11" fillId="0" borderId="0"/>
    <xf numFmtId="0" fontId="12" fillId="0" borderId="0"/>
    <xf numFmtId="0" fontId="12" fillId="0" borderId="0"/>
    <xf numFmtId="0" fontId="12" fillId="0" borderId="0"/>
    <xf numFmtId="0" fontId="15" fillId="0" borderId="0"/>
    <xf numFmtId="0" fontId="12"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5" fillId="0" borderId="0"/>
    <xf numFmtId="0" fontId="12" fillId="0" borderId="0"/>
    <xf numFmtId="0" fontId="11" fillId="0" borderId="0"/>
    <xf numFmtId="0" fontId="15" fillId="0" borderId="0"/>
    <xf numFmtId="0" fontId="15" fillId="0" borderId="0"/>
    <xf numFmtId="0" fontId="12" fillId="0" borderId="0"/>
    <xf numFmtId="0" fontId="11" fillId="0" borderId="0"/>
    <xf numFmtId="0" fontId="12" fillId="0" borderId="0"/>
    <xf numFmtId="0" fontId="15"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2" fillId="0" borderId="0"/>
    <xf numFmtId="0" fontId="12" fillId="0" borderId="0"/>
    <xf numFmtId="0" fontId="11" fillId="0" borderId="0"/>
    <xf numFmtId="0" fontId="12" fillId="0" borderId="0"/>
    <xf numFmtId="0" fontId="11" fillId="0" borderId="0"/>
    <xf numFmtId="0" fontId="11" fillId="0" borderId="0"/>
    <xf numFmtId="0" fontId="11" fillId="0" borderId="0"/>
    <xf numFmtId="0" fontId="11" fillId="0" borderId="0"/>
    <xf numFmtId="0" fontId="15" fillId="0" borderId="0"/>
    <xf numFmtId="0" fontId="11" fillId="0" borderId="0"/>
    <xf numFmtId="0" fontId="11" fillId="0" borderId="0"/>
    <xf numFmtId="0" fontId="15" fillId="0" borderId="0"/>
    <xf numFmtId="0" fontId="15" fillId="0" borderId="0"/>
    <xf numFmtId="0" fontId="15" fillId="0" borderId="0"/>
    <xf numFmtId="0" fontId="12" fillId="0" borderId="0"/>
    <xf numFmtId="0" fontId="15" fillId="0" borderId="0"/>
    <xf numFmtId="0" fontId="12" fillId="0" borderId="0"/>
    <xf numFmtId="0" fontId="15" fillId="0" borderId="0"/>
    <xf numFmtId="0" fontId="15" fillId="0" borderId="0"/>
    <xf numFmtId="0" fontId="12"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2" fillId="0" borderId="0"/>
    <xf numFmtId="0" fontId="15" fillId="0" borderId="0"/>
    <xf numFmtId="0" fontId="12"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45" fillId="0" borderId="0"/>
    <xf numFmtId="0" fontId="45" fillId="0" borderId="0"/>
    <xf numFmtId="0" fontId="45" fillId="0" borderId="0"/>
    <xf numFmtId="0" fontId="15" fillId="0" borderId="0"/>
    <xf numFmtId="0" fontId="12" fillId="0" borderId="0"/>
    <xf numFmtId="0" fontId="12" fillId="0" borderId="0"/>
    <xf numFmtId="0" fontId="12" fillId="0" borderId="0"/>
    <xf numFmtId="0" fontId="45" fillId="0" borderId="0"/>
    <xf numFmtId="0" fontId="1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15" fillId="0" borderId="0"/>
    <xf numFmtId="0" fontId="12" fillId="0" borderId="0"/>
    <xf numFmtId="0" fontId="12" fillId="0" borderId="0"/>
    <xf numFmtId="0" fontId="12" fillId="0" borderId="0"/>
    <xf numFmtId="0" fontId="11" fillId="0" borderId="0"/>
    <xf numFmtId="0" fontId="1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15" fillId="0" borderId="0"/>
    <xf numFmtId="0" fontId="12" fillId="0" borderId="0"/>
    <xf numFmtId="0" fontId="15" fillId="0" borderId="0"/>
    <xf numFmtId="0" fontId="12" fillId="0" borderId="0"/>
    <xf numFmtId="0" fontId="15" fillId="0" borderId="0"/>
    <xf numFmtId="0" fontId="11"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15" fillId="0" borderId="0"/>
    <xf numFmtId="0" fontId="15" fillId="0" borderId="0"/>
    <xf numFmtId="0" fontId="45" fillId="0" borderId="0"/>
    <xf numFmtId="0" fontId="45" fillId="0" borderId="0"/>
    <xf numFmtId="0" fontId="45" fillId="0" borderId="0"/>
    <xf numFmtId="0" fontId="12"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5"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2" fillId="0" borderId="0"/>
    <xf numFmtId="0" fontId="12" fillId="0" borderId="0"/>
    <xf numFmtId="0" fontId="11" fillId="0" borderId="0"/>
    <xf numFmtId="0" fontId="15" fillId="0" borderId="0"/>
    <xf numFmtId="0" fontId="15" fillId="0" borderId="0"/>
    <xf numFmtId="0" fontId="12" fillId="0" borderId="0"/>
    <xf numFmtId="0" fontId="11" fillId="0" borderId="0"/>
    <xf numFmtId="0" fontId="12" fillId="0" borderId="0"/>
    <xf numFmtId="0" fontId="12"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2" fillId="0" borderId="0"/>
    <xf numFmtId="0" fontId="12" fillId="0" borderId="0"/>
    <xf numFmtId="0" fontId="11" fillId="0" borderId="0"/>
    <xf numFmtId="0" fontId="12" fillId="0" borderId="0"/>
    <xf numFmtId="0" fontId="12" fillId="0" borderId="0"/>
    <xf numFmtId="0" fontId="11"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2"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5" fillId="0" borderId="0"/>
    <xf numFmtId="0" fontId="12" fillId="0" borderId="0"/>
    <xf numFmtId="0" fontId="12" fillId="0" borderId="0"/>
    <xf numFmtId="0" fontId="12"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2"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5" fillId="0" borderId="0"/>
    <xf numFmtId="0" fontId="12" fillId="0" borderId="0"/>
    <xf numFmtId="0" fontId="12" fillId="0" borderId="0"/>
    <xf numFmtId="0" fontId="12"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2"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5" fillId="0" borderId="0"/>
    <xf numFmtId="0" fontId="15" fillId="0" borderId="0"/>
    <xf numFmtId="0" fontId="15" fillId="0" borderId="0"/>
    <xf numFmtId="0" fontId="12" fillId="0" borderId="0"/>
    <xf numFmtId="0" fontId="12" fillId="0" borderId="0"/>
    <xf numFmtId="0" fontId="15" fillId="0" borderId="0"/>
    <xf numFmtId="0" fontId="15" fillId="0" borderId="0"/>
    <xf numFmtId="0" fontId="12"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2"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2"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5" fillId="0" borderId="0"/>
    <xf numFmtId="0" fontId="12" fillId="0" borderId="0"/>
    <xf numFmtId="0" fontId="12" fillId="0" borderId="0"/>
    <xf numFmtId="0" fontId="12" fillId="0" borderId="0"/>
    <xf numFmtId="0" fontId="12" fillId="0" borderId="0"/>
    <xf numFmtId="0" fontId="12" fillId="0" borderId="0"/>
    <xf numFmtId="0" fontId="15" fillId="0" borderId="0"/>
    <xf numFmtId="0" fontId="12" fillId="0" borderId="0"/>
    <xf numFmtId="0" fontId="15" fillId="0" borderId="0"/>
    <xf numFmtId="0" fontId="12" fillId="0" borderId="0"/>
    <xf numFmtId="0" fontId="15" fillId="0" borderId="0"/>
    <xf numFmtId="0" fontId="12" fillId="0" borderId="0"/>
    <xf numFmtId="0" fontId="15" fillId="0" borderId="0"/>
    <xf numFmtId="0" fontId="12" fillId="0" borderId="0"/>
    <xf numFmtId="0" fontId="15" fillId="0" borderId="0"/>
    <xf numFmtId="0" fontId="12" fillId="0" borderId="0"/>
    <xf numFmtId="0" fontId="15" fillId="0" borderId="0"/>
    <xf numFmtId="0" fontId="12" fillId="0" borderId="0"/>
    <xf numFmtId="0" fontId="15" fillId="0" borderId="0"/>
    <xf numFmtId="0" fontId="12" fillId="0" borderId="0"/>
    <xf numFmtId="0" fontId="15" fillId="0" borderId="0"/>
    <xf numFmtId="0" fontId="12" fillId="0" borderId="0"/>
    <xf numFmtId="0" fontId="15" fillId="0" borderId="0"/>
    <xf numFmtId="0" fontId="12" fillId="0" borderId="0"/>
    <xf numFmtId="0" fontId="15" fillId="0" borderId="0"/>
    <xf numFmtId="0" fontId="12" fillId="0" borderId="0"/>
    <xf numFmtId="0" fontId="15" fillId="0" borderId="0"/>
    <xf numFmtId="0" fontId="12" fillId="0" borderId="0"/>
    <xf numFmtId="0" fontId="15" fillId="0" borderId="0"/>
    <xf numFmtId="0" fontId="12" fillId="0" borderId="0"/>
    <xf numFmtId="0" fontId="15" fillId="0" borderId="0"/>
    <xf numFmtId="0" fontId="12" fillId="0" borderId="0"/>
    <xf numFmtId="0" fontId="15" fillId="0" borderId="0"/>
    <xf numFmtId="0" fontId="12" fillId="0" borderId="0"/>
    <xf numFmtId="0" fontId="15" fillId="0" borderId="0"/>
    <xf numFmtId="0" fontId="12" fillId="0" borderId="0"/>
    <xf numFmtId="0" fontId="15" fillId="0" borderId="0"/>
    <xf numFmtId="0" fontId="12"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45" fillId="0" borderId="0"/>
    <xf numFmtId="0" fontId="11" fillId="0" borderId="0"/>
    <xf numFmtId="0" fontId="15" fillId="0" borderId="0" applyNumberFormat="0" applyFill="0" applyBorder="0" applyAlignment="0" applyProtection="0"/>
    <xf numFmtId="0" fontId="12" fillId="0" borderId="0"/>
    <xf numFmtId="0" fontId="67" fillId="0" borderId="0"/>
    <xf numFmtId="0" fontId="12" fillId="0" borderId="0"/>
    <xf numFmtId="0" fontId="15" fillId="0" borderId="0"/>
    <xf numFmtId="0" fontId="15" fillId="0" borderId="0"/>
    <xf numFmtId="0" fontId="15" fillId="0" borderId="0"/>
    <xf numFmtId="0" fontId="15" fillId="0" borderId="0"/>
    <xf numFmtId="0" fontId="11" fillId="0" borderId="0"/>
    <xf numFmtId="0" fontId="11" fillId="0" borderId="0"/>
    <xf numFmtId="0" fontId="15" fillId="0" borderId="0"/>
    <xf numFmtId="0" fontId="15" fillId="0" borderId="0"/>
    <xf numFmtId="0" fontId="11" fillId="0" borderId="0"/>
    <xf numFmtId="0" fontId="11" fillId="0" borderId="0"/>
    <xf numFmtId="0" fontId="15" fillId="0" borderId="0"/>
    <xf numFmtId="0" fontId="15" fillId="0" borderId="0"/>
    <xf numFmtId="0" fontId="11" fillId="0" borderId="0"/>
    <xf numFmtId="0" fontId="11" fillId="0" borderId="0"/>
    <xf numFmtId="0" fontId="15" fillId="0" borderId="0" applyNumberFormat="0" applyFill="0" applyBorder="0" applyAlignment="0" applyProtection="0"/>
    <xf numFmtId="0" fontId="15" fillId="0" borderId="0" applyNumberFormat="0" applyFill="0" applyBorder="0" applyAlignment="0" applyProtection="0"/>
    <xf numFmtId="0" fontId="11" fillId="0" borderId="0"/>
    <xf numFmtId="0" fontId="11" fillId="0" borderId="0"/>
    <xf numFmtId="0" fontId="15" fillId="0" borderId="0"/>
    <xf numFmtId="0" fontId="15" fillId="0" borderId="0"/>
    <xf numFmtId="0" fontId="11" fillId="0" borderId="0"/>
    <xf numFmtId="0" fontId="11" fillId="0" borderId="0"/>
    <xf numFmtId="0" fontId="15" fillId="0" borderId="0" applyNumberFormat="0" applyFill="0" applyBorder="0" applyAlignment="0" applyProtection="0"/>
    <xf numFmtId="0" fontId="15" fillId="0" borderId="0" applyNumberFormat="0" applyFill="0" applyBorder="0" applyAlignment="0" applyProtection="0"/>
    <xf numFmtId="0" fontId="11" fillId="0" borderId="0"/>
    <xf numFmtId="0" fontId="11" fillId="0" borderId="0"/>
    <xf numFmtId="0" fontId="15" fillId="0" borderId="0" applyNumberFormat="0" applyFill="0" applyBorder="0" applyAlignment="0" applyProtection="0"/>
    <xf numFmtId="0" fontId="15" fillId="0" borderId="0" applyNumberFormat="0" applyFill="0" applyBorder="0" applyAlignment="0" applyProtection="0"/>
    <xf numFmtId="0" fontId="11" fillId="0" borderId="0"/>
    <xf numFmtId="0" fontId="11" fillId="0" borderId="0"/>
    <xf numFmtId="0" fontId="15" fillId="0" borderId="0" applyNumberFormat="0" applyFill="0" applyBorder="0" applyAlignment="0" applyProtection="0"/>
    <xf numFmtId="0" fontId="15" fillId="0" borderId="0" applyNumberFormat="0" applyFill="0" applyBorder="0" applyAlignment="0" applyProtection="0"/>
    <xf numFmtId="0" fontId="11" fillId="0" borderId="0"/>
    <xf numFmtId="0" fontId="11" fillId="0" borderId="0"/>
    <xf numFmtId="0" fontId="15" fillId="0" borderId="0" applyNumberFormat="0" applyFill="0" applyBorder="0" applyAlignment="0" applyProtection="0"/>
    <xf numFmtId="0" fontId="15" fillId="0" borderId="0" applyNumberFormat="0" applyFill="0" applyBorder="0" applyAlignment="0" applyProtection="0"/>
    <xf numFmtId="0" fontId="11" fillId="0" borderId="0"/>
    <xf numFmtId="0" fontId="11" fillId="0" borderId="0"/>
    <xf numFmtId="0" fontId="12" fillId="0" borderId="0"/>
    <xf numFmtId="0" fontId="12" fillId="0" borderId="0"/>
    <xf numFmtId="0" fontId="12" fillId="0" borderId="0"/>
    <xf numFmtId="0" fontId="12"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2"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45" fillId="0" borderId="0"/>
    <xf numFmtId="0" fontId="11" fillId="0" borderId="0"/>
    <xf numFmtId="0" fontId="15" fillId="0" borderId="0"/>
    <xf numFmtId="0" fontId="11" fillId="0" borderId="0"/>
    <xf numFmtId="0" fontId="11" fillId="0" borderId="0"/>
    <xf numFmtId="0" fontId="4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5" fillId="0" borderId="0"/>
    <xf numFmtId="0" fontId="15" fillId="0" borderId="0"/>
    <xf numFmtId="0" fontId="12" fillId="0" borderId="0"/>
    <xf numFmtId="0" fontId="12" fillId="0" borderId="0"/>
    <xf numFmtId="0" fontId="15" fillId="0" borderId="0"/>
    <xf numFmtId="0" fontId="15" fillId="0" borderId="0"/>
    <xf numFmtId="0" fontId="15" fillId="0" borderId="0"/>
    <xf numFmtId="0" fontId="15"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11" fillId="0" borderId="0"/>
    <xf numFmtId="0" fontId="45" fillId="0" borderId="0"/>
    <xf numFmtId="0" fontId="11" fillId="0" borderId="0"/>
    <xf numFmtId="0" fontId="45" fillId="0" borderId="0"/>
    <xf numFmtId="0" fontId="15" fillId="0" borderId="0"/>
    <xf numFmtId="0" fontId="45" fillId="0" borderId="0"/>
    <xf numFmtId="0" fontId="45" fillId="0" borderId="0"/>
    <xf numFmtId="0" fontId="45" fillId="0" borderId="0"/>
    <xf numFmtId="0" fontId="45" fillId="0" borderId="0"/>
    <xf numFmtId="0" fontId="45" fillId="0" borderId="0"/>
    <xf numFmtId="0" fontId="15" fillId="0" borderId="0"/>
    <xf numFmtId="0" fontId="15" fillId="0" borderId="0"/>
    <xf numFmtId="0" fontId="15" fillId="0" borderId="0"/>
    <xf numFmtId="0" fontId="45" fillId="0" borderId="0"/>
    <xf numFmtId="0" fontId="45" fillId="0" borderId="0"/>
    <xf numFmtId="0" fontId="15" fillId="0" borderId="0"/>
    <xf numFmtId="0" fontId="15" fillId="0" borderId="0"/>
    <xf numFmtId="0" fontId="45" fillId="0" borderId="0"/>
    <xf numFmtId="0" fontId="45" fillId="0" borderId="0"/>
    <xf numFmtId="0" fontId="45" fillId="0" borderId="0"/>
    <xf numFmtId="0" fontId="45" fillId="0" borderId="0"/>
    <xf numFmtId="0" fontId="45" fillId="0" borderId="0"/>
    <xf numFmtId="0" fontId="45" fillId="0" borderId="0"/>
    <xf numFmtId="0" fontId="45" fillId="0" borderId="0"/>
    <xf numFmtId="0" fontId="15" fillId="0" borderId="0" applyNumberFormat="0" applyFill="0" applyBorder="0" applyAlignment="0" applyProtection="0"/>
    <xf numFmtId="0" fontId="11"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1" fillId="0" borderId="0"/>
    <xf numFmtId="0" fontId="11" fillId="0" borderId="0"/>
    <xf numFmtId="0" fontId="15" fillId="0" borderId="0"/>
    <xf numFmtId="0" fontId="15" fillId="0" borderId="0"/>
    <xf numFmtId="0" fontId="15"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5" fillId="0" borderId="0"/>
    <xf numFmtId="0" fontId="15" fillId="0" borderId="0"/>
    <xf numFmtId="0" fontId="15"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5" fillId="0" borderId="0"/>
    <xf numFmtId="0" fontId="15"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applyNumberFormat="0" applyFill="0" applyBorder="0" applyAlignment="0" applyProtection="0"/>
    <xf numFmtId="0" fontId="15" fillId="0" borderId="0" applyNumberFormat="0" applyFill="0" applyBorder="0" applyAlignment="0" applyProtection="0"/>
    <xf numFmtId="0" fontId="1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15" fillId="0" borderId="0"/>
    <xf numFmtId="0" fontId="15" fillId="0" borderId="0"/>
    <xf numFmtId="0" fontId="11"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1" fillId="0" borderId="0"/>
    <xf numFmtId="0" fontId="11" fillId="0" borderId="0"/>
    <xf numFmtId="0" fontId="11" fillId="0" borderId="0"/>
    <xf numFmtId="0" fontId="11" fillId="0" borderId="0"/>
    <xf numFmtId="0" fontId="15" fillId="0" borderId="0"/>
    <xf numFmtId="0" fontId="15"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applyNumberFormat="0" applyFill="0" applyBorder="0" applyAlignment="0" applyProtection="0"/>
    <xf numFmtId="0" fontId="15" fillId="0" borderId="0" applyNumberForma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5" fillId="0" borderId="0" applyNumberFormat="0" applyFill="0" applyBorder="0" applyAlignment="0" applyProtection="0"/>
    <xf numFmtId="0" fontId="44"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11" fillId="0" borderId="0"/>
    <xf numFmtId="0" fontId="15"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15" fillId="0" borderId="0"/>
    <xf numFmtId="0" fontId="68" fillId="0" borderId="0"/>
    <xf numFmtId="0" fontId="68" fillId="0" borderId="0"/>
    <xf numFmtId="0" fontId="11" fillId="0" borderId="0"/>
    <xf numFmtId="0" fontId="68" fillId="0" borderId="0"/>
    <xf numFmtId="0" fontId="68" fillId="0" borderId="0"/>
    <xf numFmtId="0" fontId="68" fillId="0" borderId="0"/>
    <xf numFmtId="0" fontId="6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applyNumberFormat="0" applyFill="0" applyBorder="0" applyAlignment="0" applyProtection="0"/>
    <xf numFmtId="0" fontId="15" fillId="0" borderId="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applyNumberFormat="0" applyFill="0" applyBorder="0" applyAlignment="0" applyProtection="0"/>
    <xf numFmtId="0" fontId="15" fillId="0" borderId="0"/>
    <xf numFmtId="0" fontId="15" fillId="0" borderId="0"/>
    <xf numFmtId="0" fontId="15" fillId="0" borderId="0"/>
    <xf numFmtId="0" fontId="15" fillId="0" borderId="0"/>
    <xf numFmtId="0" fontId="11" fillId="0" borderId="0"/>
    <xf numFmtId="0" fontId="15" fillId="0" borderId="0" applyNumberForma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applyNumberFormat="0" applyFill="0" applyBorder="0" applyAlignment="0" applyProtection="0"/>
    <xf numFmtId="0" fontId="11" fillId="0" borderId="0"/>
    <xf numFmtId="0" fontId="15" fillId="0" borderId="0"/>
    <xf numFmtId="0" fontId="15" fillId="0" borderId="0"/>
    <xf numFmtId="0" fontId="15" fillId="0" borderId="0" applyNumberForma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applyNumberFormat="0" applyFill="0" applyBorder="0" applyAlignment="0" applyProtection="0"/>
    <xf numFmtId="0" fontId="11" fillId="0" borderId="0"/>
    <xf numFmtId="0" fontId="15" fillId="0" borderId="0"/>
    <xf numFmtId="0" fontId="15" fillId="0" borderId="0"/>
    <xf numFmtId="0" fontId="15" fillId="0" borderId="0" applyNumberForma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applyNumberFormat="0" applyFill="0" applyBorder="0" applyAlignment="0" applyProtection="0"/>
    <xf numFmtId="0" fontId="11" fillId="0" borderId="0"/>
    <xf numFmtId="0" fontId="15" fillId="0" borderId="0"/>
    <xf numFmtId="0" fontId="15" fillId="0" borderId="0"/>
    <xf numFmtId="0" fontId="15" fillId="0" borderId="0" applyNumberForma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1" fillId="0" borderId="0"/>
    <xf numFmtId="0" fontId="15" fillId="0" borderId="0" applyNumberFormat="0" applyFill="0" applyBorder="0" applyAlignment="0" applyProtection="0"/>
    <xf numFmtId="0" fontId="11" fillId="0" borderId="0"/>
    <xf numFmtId="0" fontId="15" fillId="0" borderId="0"/>
    <xf numFmtId="0" fontId="15" fillId="0" borderId="0"/>
    <xf numFmtId="0" fontId="15" fillId="0" borderId="0" applyNumberForma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5" fillId="0" borderId="0"/>
    <xf numFmtId="0" fontId="11" fillId="0" borderId="0"/>
    <xf numFmtId="0" fontId="11" fillId="0" borderId="0"/>
    <xf numFmtId="0" fontId="15" fillId="0" borderId="0"/>
    <xf numFmtId="0" fontId="15" fillId="0" borderId="0"/>
    <xf numFmtId="0" fontId="15" fillId="0" borderId="0"/>
    <xf numFmtId="0" fontId="15" fillId="0" borderId="0"/>
    <xf numFmtId="0" fontId="11" fillId="0" borderId="0"/>
    <xf numFmtId="0" fontId="11" fillId="0" borderId="0"/>
    <xf numFmtId="0" fontId="11" fillId="0" borderId="0"/>
    <xf numFmtId="0" fontId="15" fillId="0" borderId="0" applyNumberFormat="0" applyFill="0" applyBorder="0" applyAlignment="0" applyProtection="0"/>
    <xf numFmtId="0" fontId="15" fillId="0" borderId="0"/>
    <xf numFmtId="0" fontId="15" fillId="0" borderId="0"/>
    <xf numFmtId="0" fontId="12"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2" fillId="0" borderId="0"/>
    <xf numFmtId="0" fontId="12"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2" fillId="0" borderId="0"/>
    <xf numFmtId="0" fontId="15" fillId="0" borderId="0"/>
    <xf numFmtId="0" fontId="15"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2"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2"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2"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2"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2" fillId="0" borderId="0"/>
    <xf numFmtId="0" fontId="12" fillId="0" borderId="0"/>
    <xf numFmtId="0" fontId="12" fillId="0" borderId="0"/>
    <xf numFmtId="0" fontId="12" fillId="0" borderId="0"/>
    <xf numFmtId="0" fontId="1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2" fillId="0" borderId="0"/>
    <xf numFmtId="0" fontId="12" fillId="0" borderId="0"/>
    <xf numFmtId="0" fontId="15"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5" fillId="0" borderId="0"/>
    <xf numFmtId="0" fontId="12" fillId="0" borderId="0"/>
    <xf numFmtId="0" fontId="11" fillId="0" borderId="0"/>
    <xf numFmtId="0" fontId="11" fillId="0" borderId="0"/>
    <xf numFmtId="0" fontId="11" fillId="0" borderId="0"/>
    <xf numFmtId="0" fontId="11" fillId="0" borderId="0"/>
    <xf numFmtId="0" fontId="11" fillId="0" borderId="0"/>
    <xf numFmtId="0" fontId="12" fillId="0" borderId="0"/>
    <xf numFmtId="0" fontId="15" fillId="0" borderId="0"/>
    <xf numFmtId="0" fontId="12" fillId="0" borderId="0"/>
    <xf numFmtId="0" fontId="15" fillId="0" borderId="0"/>
    <xf numFmtId="0" fontId="12"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1" fillId="0" borderId="0"/>
    <xf numFmtId="0" fontId="15"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5" fillId="0" borderId="0"/>
    <xf numFmtId="0" fontId="15" fillId="0" borderId="0"/>
    <xf numFmtId="0" fontId="45" fillId="0" borderId="0"/>
    <xf numFmtId="0" fontId="45" fillId="0" borderId="0"/>
    <xf numFmtId="0" fontId="45" fillId="0" borderId="0"/>
    <xf numFmtId="0" fontId="45" fillId="0" borderId="0"/>
    <xf numFmtId="0" fontId="45" fillId="0" borderId="0"/>
    <xf numFmtId="0" fontId="15" fillId="0" borderId="0"/>
    <xf numFmtId="0" fontId="15" fillId="0" borderId="0"/>
    <xf numFmtId="0" fontId="15" fillId="0" borderId="0"/>
    <xf numFmtId="0" fontId="45" fillId="0" borderId="0"/>
    <xf numFmtId="0" fontId="4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applyNumberFormat="0" applyFill="0" applyBorder="0" applyAlignment="0" applyProtection="0"/>
    <xf numFmtId="0" fontId="11" fillId="0" borderId="0"/>
    <xf numFmtId="0" fontId="11" fillId="0" borderId="0"/>
    <xf numFmtId="0" fontId="11" fillId="0" borderId="0"/>
    <xf numFmtId="0" fontId="11" fillId="0" borderId="0"/>
    <xf numFmtId="0" fontId="15" fillId="0" borderId="0" applyNumberFormat="0" applyFill="0" applyBorder="0" applyAlignment="0" applyProtection="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45" fillId="0" borderId="0"/>
    <xf numFmtId="0" fontId="45" fillId="0" borderId="0"/>
    <xf numFmtId="0" fontId="15" fillId="0" borderId="0"/>
    <xf numFmtId="0" fontId="11" fillId="0" borderId="0"/>
    <xf numFmtId="0" fontId="11" fillId="0" borderId="0"/>
    <xf numFmtId="0" fontId="11" fillId="0" borderId="0"/>
    <xf numFmtId="0" fontId="15" fillId="0" borderId="0"/>
    <xf numFmtId="0" fontId="11"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xf numFmtId="0" fontId="11" fillId="0" borderId="0"/>
    <xf numFmtId="0" fontId="15" fillId="0" borderId="0"/>
    <xf numFmtId="0" fontId="45" fillId="0" borderId="0"/>
    <xf numFmtId="0" fontId="15" fillId="0" borderId="0"/>
    <xf numFmtId="0" fontId="15" fillId="0" borderId="0"/>
    <xf numFmtId="0" fontId="15" fillId="0" borderId="0"/>
    <xf numFmtId="0" fontId="15" fillId="0" borderId="0"/>
    <xf numFmtId="0" fontId="15" fillId="0" borderId="0"/>
    <xf numFmtId="0" fontId="15" fillId="0" borderId="0" applyNumberFormat="0" applyFill="0" applyBorder="0" applyAlignment="0" applyProtection="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37" fontId="15" fillId="0" borderId="0" applyFill="0" applyBorder="0" applyAlignment="0" applyProtection="0"/>
    <xf numFmtId="37" fontId="15" fillId="0" borderId="0" applyFill="0" applyBorder="0" applyProtection="0"/>
    <xf numFmtId="37" fontId="15" fillId="0" borderId="0" applyBorder="0" applyAlignment="0" applyProtection="0"/>
    <xf numFmtId="0" fontId="43" fillId="13" borderId="12" applyNumberFormat="0" applyFont="0" applyAlignment="0" applyProtection="0"/>
    <xf numFmtId="0" fontId="12" fillId="13" borderId="12" applyNumberFormat="0" applyFont="0" applyAlignment="0" applyProtection="0"/>
    <xf numFmtId="0" fontId="12" fillId="13" borderId="12" applyNumberFormat="0" applyFont="0" applyAlignment="0" applyProtection="0"/>
    <xf numFmtId="0" fontId="12" fillId="13" borderId="12" applyNumberFormat="0" applyFont="0" applyAlignment="0" applyProtection="0"/>
    <xf numFmtId="0" fontId="12" fillId="13" borderId="12" applyNumberFormat="0" applyFont="0" applyAlignment="0" applyProtection="0"/>
    <xf numFmtId="0" fontId="12" fillId="13" borderId="12" applyNumberFormat="0" applyFont="0" applyAlignment="0" applyProtection="0"/>
    <xf numFmtId="0" fontId="12" fillId="13" borderId="12" applyNumberFormat="0" applyFont="0" applyAlignment="0" applyProtection="0"/>
    <xf numFmtId="0" fontId="69" fillId="11" borderId="9" applyNumberFormat="0" applyAlignment="0" applyProtection="0"/>
    <xf numFmtId="0" fontId="69" fillId="11" borderId="9" applyNumberFormat="0" applyAlignment="0" applyProtection="0"/>
    <xf numFmtId="0" fontId="69" fillId="11" borderId="9" applyNumberFormat="0" applyAlignment="0" applyProtection="0"/>
    <xf numFmtId="0" fontId="69" fillId="11" borderId="9" applyNumberFormat="0" applyAlignment="0" applyProtection="0"/>
    <xf numFmtId="0" fontId="70" fillId="56" borderId="24" applyNumberFormat="0" applyAlignment="0" applyProtection="0"/>
    <xf numFmtId="40" fontId="71" fillId="6" borderId="0">
      <alignment horizontal="right"/>
    </xf>
    <xf numFmtId="0" fontId="72" fillId="6" borderId="0">
      <alignment horizontal="right"/>
    </xf>
    <xf numFmtId="0" fontId="73" fillId="6" borderId="3"/>
    <xf numFmtId="0" fontId="73" fillId="0" borderId="0" applyBorder="0">
      <alignment horizontal="centerContinuous"/>
    </xf>
    <xf numFmtId="0" fontId="74" fillId="0" borderId="0" applyBorder="0">
      <alignment horizontal="centerContinuous"/>
    </xf>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3"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43"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5"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5"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2"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5" fillId="0" borderId="0" applyFont="0" applyFill="0" applyBorder="0" applyAlignment="0" applyProtection="0"/>
    <xf numFmtId="9" fontId="12"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34"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5"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4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4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34"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75" fillId="0" borderId="0" applyFont="0" applyFill="0" applyBorder="0" applyAlignment="0" applyProtection="0"/>
    <xf numFmtId="9" fontId="75" fillId="0" borderId="0" applyFont="0" applyFill="0" applyBorder="0" applyAlignment="0" applyProtection="0"/>
    <xf numFmtId="9" fontId="75" fillId="0" borderId="0" applyFont="0" applyFill="0" applyBorder="0" applyAlignment="0" applyProtection="0"/>
    <xf numFmtId="9" fontId="75" fillId="0" borderId="0" applyFont="0" applyFill="0" applyBorder="0" applyAlignment="0" applyProtection="0"/>
    <xf numFmtId="9" fontId="75" fillId="0" borderId="0" applyFont="0" applyFill="0" applyBorder="0" applyAlignment="0" applyProtection="0"/>
    <xf numFmtId="9" fontId="7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75" fillId="0" borderId="0" applyFont="0" applyFill="0" applyBorder="0" applyAlignment="0" applyProtection="0"/>
    <xf numFmtId="9" fontId="75" fillId="0" borderId="0" applyFont="0" applyFill="0" applyBorder="0" applyAlignment="0" applyProtection="0"/>
    <xf numFmtId="9" fontId="75" fillId="0" borderId="0" applyFont="0" applyFill="0" applyBorder="0" applyAlignment="0" applyProtection="0"/>
    <xf numFmtId="9" fontId="75" fillId="0" borderId="0" applyFont="0" applyFill="0" applyBorder="0" applyAlignment="0" applyProtection="0"/>
    <xf numFmtId="9" fontId="11" fillId="0" borderId="0" applyFont="0" applyFill="0" applyBorder="0" applyAlignment="0" applyProtection="0"/>
    <xf numFmtId="9" fontId="7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75" fillId="0" borderId="0" applyFont="0" applyFill="0" applyBorder="0" applyAlignment="0" applyProtection="0"/>
    <xf numFmtId="9" fontId="7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75" fillId="0" borderId="0" applyFont="0" applyFill="0" applyBorder="0" applyAlignment="0" applyProtection="0"/>
    <xf numFmtId="9" fontId="11" fillId="0" borderId="0" applyFont="0" applyFill="0" applyBorder="0" applyAlignment="0" applyProtection="0"/>
    <xf numFmtId="9" fontId="75" fillId="0" borderId="0" applyFont="0" applyFill="0" applyBorder="0" applyAlignment="0" applyProtection="0"/>
    <xf numFmtId="9" fontId="11" fillId="0" borderId="0" applyFont="0" applyFill="0" applyBorder="0" applyAlignment="0" applyProtection="0"/>
    <xf numFmtId="9" fontId="7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3" fontId="19" fillId="0" borderId="1" applyFill="0" applyProtection="0">
      <alignment horizontal="center" vertical="center" wrapText="1"/>
    </xf>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2"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2" fillId="0" borderId="0" applyFont="0" applyFill="0" applyBorder="0" applyAlignment="0" applyProtection="0"/>
    <xf numFmtId="9" fontId="43"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2"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3"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5"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67" fillId="0" borderId="0" applyFont="0" applyFill="0" applyBorder="0" applyAlignment="0" applyProtection="0"/>
    <xf numFmtId="9" fontId="15" fillId="0" borderId="0" applyFont="0" applyFill="0" applyBorder="0" applyAlignment="0" applyProtection="0"/>
    <xf numFmtId="9" fontId="12"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5" fillId="0" borderId="0" applyFont="0" applyFill="0" applyBorder="0" applyAlignment="0" applyProtection="0"/>
    <xf numFmtId="9" fontId="43" fillId="0" borderId="0" applyFont="0" applyFill="0" applyBorder="0" applyAlignment="0" applyProtection="0"/>
    <xf numFmtId="9" fontId="45" fillId="0" borderId="0" applyFont="0" applyFill="0" applyBorder="0" applyAlignment="0" applyProtection="0"/>
    <xf numFmtId="9" fontId="43"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3" fillId="0" borderId="0" applyFont="0" applyFill="0" applyBorder="0" applyAlignment="0" applyProtection="0"/>
    <xf numFmtId="9" fontId="12"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43" fillId="0" borderId="0" applyFont="0" applyFill="0" applyBorder="0" applyAlignment="0" applyProtection="0"/>
    <xf numFmtId="9" fontId="12" fillId="0" borderId="0" applyFont="0" applyFill="0" applyBorder="0" applyAlignment="0" applyProtection="0"/>
    <xf numFmtId="9" fontId="43"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43"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12" fillId="0" borderId="0" applyFont="0" applyFill="0" applyBorder="0" applyAlignment="0" applyProtection="0"/>
    <xf numFmtId="9" fontId="43"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45" fillId="0" borderId="0" applyFont="0" applyFill="0" applyBorder="0" applyAlignment="0" applyProtection="0"/>
    <xf numFmtId="37" fontId="16" fillId="0" borderId="0" applyNumberFormat="0" applyBorder="0" applyAlignment="0"/>
    <xf numFmtId="0" fontId="76" fillId="0" borderId="0" applyNumberFormat="0" applyFont="0" applyFill="0" applyBorder="0" applyAlignment="0" applyProtection="0">
      <alignment horizontal="left"/>
    </xf>
    <xf numFmtId="15" fontId="76" fillId="0" borderId="0" applyFont="0" applyFill="0" applyBorder="0" applyAlignment="0" applyProtection="0"/>
    <xf numFmtId="4" fontId="76" fillId="0" borderId="0" applyFont="0" applyFill="0" applyBorder="0" applyAlignment="0" applyProtection="0"/>
    <xf numFmtId="0" fontId="77" fillId="0" borderId="1">
      <alignment horizontal="center"/>
    </xf>
    <xf numFmtId="3" fontId="76" fillId="0" borderId="0" applyFont="0" applyFill="0" applyBorder="0" applyAlignment="0" applyProtection="0"/>
    <xf numFmtId="0" fontId="76" fillId="60" borderId="0" applyNumberFormat="0" applyFont="0" applyBorder="0" applyAlignment="0" applyProtection="0"/>
    <xf numFmtId="0" fontId="46" fillId="0" borderId="0"/>
    <xf numFmtId="0" fontId="46" fillId="0" borderId="0"/>
    <xf numFmtId="49" fontId="15" fillId="0" borderId="0">
      <alignment horizontal="left" wrapText="1"/>
    </xf>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1" fillId="2" borderId="0" applyNumberFormat="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3" fillId="2" borderId="0" applyNumberFormat="0" applyBorder="0" applyAlignment="0" applyProtection="0"/>
    <xf numFmtId="0" fontId="23" fillId="2" borderId="0" applyNumberFormat="0" applyBorder="0" applyAlignment="0" applyProtection="0"/>
    <xf numFmtId="0" fontId="23" fillId="2" borderId="0" applyNumberFormat="0" applyBorder="0" applyAlignment="0" applyProtection="0"/>
    <xf numFmtId="0" fontId="23" fillId="2" borderId="0" applyNumberFormat="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Alignment="0" applyProtection="0"/>
    <xf numFmtId="0" fontId="26" fillId="3" borderId="0" applyNumberFormat="0" applyBorder="0" applyProtection="0">
      <alignment horizontal="center"/>
    </xf>
    <xf numFmtId="0" fontId="26" fillId="3" borderId="0" applyNumberFormat="0" applyBorder="0" applyProtection="0">
      <alignment horizontal="center"/>
    </xf>
    <xf numFmtId="0" fontId="26" fillId="3" borderId="0" applyNumberFormat="0" applyBorder="0" applyProtection="0">
      <alignment horizontal="center"/>
    </xf>
    <xf numFmtId="0" fontId="26" fillId="3" borderId="0" applyNumberFormat="0" applyBorder="0" applyProtection="0">
      <alignment horizontal="center"/>
    </xf>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27" fillId="3" borderId="0" applyNumberFormat="0" applyBorder="0" applyAlignment="0" applyProtection="0"/>
    <xf numFmtId="0" fontId="15" fillId="0" borderId="0" applyNumberFormat="0" applyFont="0" applyFill="0" applyBorder="0" applyProtection="0">
      <alignment horizontal="right"/>
    </xf>
    <xf numFmtId="0" fontId="15" fillId="0" borderId="0" applyNumberFormat="0" applyFont="0" applyFill="0" applyBorder="0" applyProtection="0">
      <alignment horizontal="right"/>
    </xf>
    <xf numFmtId="0" fontId="15" fillId="0" borderId="0" applyNumberFormat="0" applyFont="0" applyFill="0" applyBorder="0" applyProtection="0">
      <alignment horizontal="right"/>
    </xf>
    <xf numFmtId="0" fontId="15" fillId="0" borderId="0" applyNumberFormat="0" applyFont="0" applyFill="0" applyBorder="0" applyProtection="0">
      <alignment horizontal="right"/>
    </xf>
    <xf numFmtId="0" fontId="15" fillId="0" borderId="0" applyNumberFormat="0" applyFont="0" applyFill="0" applyBorder="0" applyProtection="0">
      <alignment horizontal="right"/>
    </xf>
    <xf numFmtId="0" fontId="15" fillId="0" borderId="0" applyNumberFormat="0" applyFont="0" applyFill="0" applyBorder="0" applyProtection="0">
      <alignment horizontal="right"/>
    </xf>
    <xf numFmtId="0" fontId="15" fillId="0" borderId="0" applyNumberFormat="0" applyFont="0" applyFill="0" applyBorder="0" applyProtection="0">
      <alignment horizontal="right"/>
    </xf>
    <xf numFmtId="0" fontId="15" fillId="0" borderId="0" applyNumberFormat="0" applyFont="0" applyFill="0" applyBorder="0" applyProtection="0">
      <alignment horizontal="right"/>
    </xf>
    <xf numFmtId="0" fontId="15" fillId="0" borderId="0" applyNumberFormat="0" applyFont="0" applyFill="0" applyBorder="0" applyProtection="0">
      <alignment horizontal="right"/>
    </xf>
    <xf numFmtId="0" fontId="15" fillId="0" borderId="0" applyNumberFormat="0" applyFont="0" applyFill="0" applyBorder="0" applyProtection="0">
      <alignment horizontal="right"/>
    </xf>
    <xf numFmtId="0" fontId="15" fillId="0" borderId="0" applyNumberFormat="0" applyFont="0" applyFill="0" applyBorder="0" applyProtection="0">
      <alignment horizontal="right"/>
    </xf>
    <xf numFmtId="0" fontId="15" fillId="0" borderId="0" applyNumberFormat="0" applyFont="0" applyFill="0" applyBorder="0" applyProtection="0">
      <alignment horizontal="right"/>
    </xf>
    <xf numFmtId="0" fontId="15" fillId="0" borderId="0" applyNumberFormat="0" applyFont="0" applyFill="0" applyBorder="0" applyProtection="0">
      <alignment horizontal="right"/>
    </xf>
    <xf numFmtId="0" fontId="15" fillId="0" borderId="0" applyNumberFormat="0" applyFont="0" applyFill="0" applyBorder="0" applyProtection="0">
      <alignment horizontal="right"/>
    </xf>
    <xf numFmtId="0" fontId="15" fillId="0" borderId="0" applyNumberFormat="0" applyFont="0" applyFill="0" applyBorder="0" applyProtection="0">
      <alignment horizontal="right"/>
    </xf>
    <xf numFmtId="0" fontId="15" fillId="0" borderId="0" applyNumberFormat="0" applyFont="0" applyFill="0" applyBorder="0" applyProtection="0">
      <alignment horizontal="left"/>
    </xf>
    <xf numFmtId="0" fontId="15" fillId="0" borderId="0" applyNumberFormat="0" applyFont="0" applyFill="0" applyBorder="0" applyProtection="0">
      <alignment horizontal="left"/>
    </xf>
    <xf numFmtId="0" fontId="15" fillId="0" borderId="0" applyNumberFormat="0" applyFont="0" applyFill="0" applyBorder="0" applyProtection="0">
      <alignment horizontal="left"/>
    </xf>
    <xf numFmtId="0" fontId="15" fillId="0" borderId="0" applyNumberFormat="0" applyFont="0" applyFill="0" applyBorder="0" applyProtection="0">
      <alignment horizontal="left"/>
    </xf>
    <xf numFmtId="0" fontId="15" fillId="0" borderId="0" applyNumberFormat="0" applyFont="0" applyFill="0" applyBorder="0" applyProtection="0">
      <alignment horizontal="left"/>
    </xf>
    <xf numFmtId="0" fontId="15" fillId="0" borderId="0" applyNumberFormat="0" applyFont="0" applyFill="0" applyBorder="0" applyProtection="0">
      <alignment horizontal="left"/>
    </xf>
    <xf numFmtId="0" fontId="15" fillId="0" borderId="0" applyNumberFormat="0" applyFont="0" applyFill="0" applyBorder="0" applyProtection="0">
      <alignment horizontal="left"/>
    </xf>
    <xf numFmtId="0" fontId="15" fillId="0" borderId="0" applyNumberFormat="0" applyFont="0" applyFill="0" applyBorder="0" applyProtection="0">
      <alignment horizontal="left"/>
    </xf>
    <xf numFmtId="0" fontId="15" fillId="0" borderId="0" applyNumberFormat="0" applyFont="0" applyFill="0" applyBorder="0" applyProtection="0">
      <alignment horizontal="left"/>
    </xf>
    <xf numFmtId="0" fontId="15" fillId="0" borderId="0" applyNumberFormat="0" applyFont="0" applyFill="0" applyBorder="0" applyProtection="0">
      <alignment horizontal="left"/>
    </xf>
    <xf numFmtId="0" fontId="15" fillId="0" borderId="0" applyNumberFormat="0" applyFont="0" applyFill="0" applyBorder="0" applyProtection="0">
      <alignment horizontal="left"/>
    </xf>
    <xf numFmtId="0" fontId="15" fillId="0" borderId="0" applyNumberFormat="0" applyFont="0" applyFill="0" applyBorder="0" applyProtection="0">
      <alignment horizontal="left"/>
    </xf>
    <xf numFmtId="0" fontId="15" fillId="0" borderId="0" applyNumberFormat="0" applyFont="0" applyFill="0" applyBorder="0" applyProtection="0">
      <alignment horizontal="left"/>
    </xf>
    <xf numFmtId="0" fontId="15" fillId="0" borderId="0" applyNumberFormat="0" applyFont="0" applyFill="0" applyBorder="0" applyProtection="0">
      <alignment horizontal="left"/>
    </xf>
    <xf numFmtId="0" fontId="15" fillId="0" borderId="0" applyNumberFormat="0" applyFont="0" applyFill="0" applyBorder="0" applyProtection="0">
      <alignment horizontal="left"/>
    </xf>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6"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5" fillId="4" borderId="0" applyNumberFormat="0" applyFont="0" applyBorder="0" applyAlignment="0" applyProtection="0"/>
    <xf numFmtId="0" fontId="15" fillId="4" borderId="0" applyNumberFormat="0" applyFont="0" applyBorder="0" applyAlignment="0" applyProtection="0"/>
    <xf numFmtId="0" fontId="15" fillId="4" borderId="0" applyNumberFormat="0" applyFont="0" applyBorder="0" applyAlignment="0" applyProtection="0"/>
    <xf numFmtId="0" fontId="15" fillId="4" borderId="0" applyNumberFormat="0" applyFont="0" applyBorder="0" applyAlignment="0" applyProtection="0"/>
    <xf numFmtId="0" fontId="15" fillId="4" borderId="0" applyNumberFormat="0" applyFont="0" applyBorder="0" applyAlignment="0" applyProtection="0"/>
    <xf numFmtId="0" fontId="15" fillId="4" borderId="0" applyNumberFormat="0" applyFont="0" applyBorder="0" applyAlignment="0" applyProtection="0"/>
    <xf numFmtId="0" fontId="15" fillId="4" borderId="0" applyNumberFormat="0" applyFont="0" applyBorder="0" applyAlignment="0" applyProtection="0"/>
    <xf numFmtId="0" fontId="15" fillId="4" borderId="0" applyNumberFormat="0" applyFont="0" applyBorder="0" applyAlignment="0" applyProtection="0"/>
    <xf numFmtId="0" fontId="15" fillId="4" borderId="0" applyNumberFormat="0" applyFont="0" applyBorder="0" applyAlignment="0" applyProtection="0"/>
    <xf numFmtId="0" fontId="15" fillId="4" borderId="0" applyNumberFormat="0" applyFont="0" applyBorder="0" applyAlignment="0" applyProtection="0"/>
    <xf numFmtId="0" fontId="15" fillId="4" borderId="0" applyNumberFormat="0" applyFont="0" applyBorder="0" applyAlignment="0" applyProtection="0"/>
    <xf numFmtId="0" fontId="15" fillId="4" borderId="0" applyNumberFormat="0" applyFont="0" applyBorder="0" applyAlignment="0" applyProtection="0"/>
    <xf numFmtId="0" fontId="15" fillId="4" borderId="0" applyNumberFormat="0" applyFont="0" applyBorder="0" applyAlignment="0" applyProtection="0"/>
    <xf numFmtId="0" fontId="15" fillId="4" borderId="0" applyNumberFormat="0" applyFont="0" applyBorder="0" applyAlignment="0" applyProtection="0"/>
    <xf numFmtId="0" fontId="15" fillId="4" borderId="0" applyNumberFormat="0" applyFont="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167" fontId="15" fillId="0" borderId="0" applyFont="0" applyFill="0" applyBorder="0" applyAlignment="0" applyProtection="0"/>
    <xf numFmtId="2" fontId="15" fillId="0" borderId="0" applyFont="0" applyFill="0" applyBorder="0" applyAlignment="0" applyProtection="0"/>
    <xf numFmtId="2" fontId="15" fillId="0" borderId="0" applyFont="0" applyFill="0" applyBorder="0" applyAlignment="0" applyProtection="0"/>
    <xf numFmtId="2" fontId="15" fillId="0" borderId="0" applyFont="0" applyFill="0" applyBorder="0" applyAlignment="0" applyProtection="0"/>
    <xf numFmtId="2" fontId="15" fillId="0" borderId="0" applyFont="0" applyFill="0" applyBorder="0" applyAlignment="0" applyProtection="0"/>
    <xf numFmtId="2" fontId="15" fillId="0" borderId="0" applyFont="0" applyFill="0" applyBorder="0" applyAlignment="0" applyProtection="0"/>
    <xf numFmtId="2" fontId="15" fillId="0" borderId="0" applyFont="0" applyFill="0" applyBorder="0" applyAlignment="0" applyProtection="0"/>
    <xf numFmtId="2" fontId="15" fillId="0" borderId="0" applyFont="0" applyFill="0" applyBorder="0" applyAlignment="0" applyProtection="0"/>
    <xf numFmtId="2" fontId="15" fillId="0" borderId="0" applyFont="0" applyFill="0" applyBorder="0" applyAlignment="0" applyProtection="0"/>
    <xf numFmtId="2" fontId="15" fillId="0" borderId="0" applyFont="0" applyFill="0" applyBorder="0" applyAlignment="0" applyProtection="0"/>
    <xf numFmtId="2" fontId="15" fillId="0" borderId="0" applyFont="0" applyFill="0" applyBorder="0" applyAlignment="0" applyProtection="0"/>
    <xf numFmtId="2" fontId="15" fillId="0" borderId="0" applyFont="0" applyFill="0" applyBorder="0" applyAlignment="0" applyProtection="0"/>
    <xf numFmtId="2" fontId="15" fillId="0" borderId="0" applyFont="0" applyFill="0" applyBorder="0" applyAlignment="0" applyProtection="0"/>
    <xf numFmtId="2" fontId="15" fillId="0" borderId="0" applyFont="0" applyFill="0" applyBorder="0" applyAlignment="0" applyProtection="0"/>
    <xf numFmtId="2" fontId="15" fillId="0" borderId="0" applyFont="0" applyFill="0" applyBorder="0" applyAlignment="0" applyProtection="0"/>
    <xf numFmtId="2"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0" fontId="15" fillId="0" borderId="1" applyNumberFormat="0" applyFont="0" applyFill="0" applyAlignment="0" applyProtection="0"/>
    <xf numFmtId="0" fontId="15" fillId="0" borderId="1" applyNumberFormat="0" applyFont="0" applyFill="0" applyAlignment="0" applyProtection="0"/>
    <xf numFmtId="0" fontId="15" fillId="0" borderId="1" applyNumberFormat="0" applyFont="0" applyFill="0" applyAlignment="0" applyProtection="0"/>
    <xf numFmtId="0" fontId="15" fillId="0" borderId="1" applyNumberFormat="0" applyFont="0" applyFill="0" applyAlignment="0" applyProtection="0"/>
    <xf numFmtId="0" fontId="15" fillId="0" borderId="1" applyNumberFormat="0" applyFont="0" applyFill="0" applyAlignment="0" applyProtection="0"/>
    <xf numFmtId="0" fontId="15" fillId="0" borderId="1" applyNumberFormat="0" applyFont="0" applyFill="0" applyAlignment="0" applyProtection="0"/>
    <xf numFmtId="0" fontId="15" fillId="0" borderId="1" applyNumberFormat="0" applyFont="0" applyFill="0" applyAlignment="0" applyProtection="0"/>
    <xf numFmtId="0" fontId="15" fillId="0" borderId="1" applyNumberFormat="0" applyFont="0" applyFill="0" applyAlignment="0" applyProtection="0"/>
    <xf numFmtId="0" fontId="15" fillId="0" borderId="1" applyNumberFormat="0" applyFont="0" applyFill="0" applyAlignment="0" applyProtection="0"/>
    <xf numFmtId="0" fontId="15" fillId="0" borderId="1" applyNumberFormat="0" applyFont="0" applyFill="0" applyAlignment="0" applyProtection="0"/>
    <xf numFmtId="0" fontId="15" fillId="0" borderId="1" applyNumberFormat="0" applyFont="0" applyFill="0" applyAlignment="0" applyProtection="0"/>
    <xf numFmtId="0" fontId="15" fillId="0" borderId="1" applyNumberFormat="0" applyFont="0" applyFill="0" applyAlignment="0" applyProtection="0"/>
    <xf numFmtId="0" fontId="15" fillId="0" borderId="1" applyNumberFormat="0" applyFont="0" applyFill="0" applyAlignment="0" applyProtection="0"/>
    <xf numFmtId="0" fontId="15" fillId="0" borderId="1" applyNumberFormat="0" applyFont="0" applyFill="0" applyAlignment="0" applyProtection="0"/>
    <xf numFmtId="0" fontId="15" fillId="0" borderId="1" applyNumberFormat="0" applyFont="0" applyFill="0" applyAlignment="0" applyProtection="0"/>
    <xf numFmtId="0" fontId="46" fillId="0" borderId="18"/>
    <xf numFmtId="0" fontId="46" fillId="0" borderId="18"/>
    <xf numFmtId="37" fontId="78" fillId="0" borderId="0">
      <alignment horizontal="left"/>
    </xf>
    <xf numFmtId="37" fontId="15" fillId="0" borderId="0">
      <alignment horizontal="left" indent="1"/>
    </xf>
    <xf numFmtId="37" fontId="15" fillId="0" borderId="0">
      <alignment horizontal="left" indent="2"/>
    </xf>
    <xf numFmtId="37" fontId="15" fillId="0" borderId="0">
      <alignment horizontal="left" indent="3"/>
    </xf>
    <xf numFmtId="37" fontId="78" fillId="0" borderId="0">
      <alignment horizontal="left"/>
    </xf>
    <xf numFmtId="37" fontId="78" fillId="0" borderId="0">
      <alignment horizontal="left" indent="1"/>
    </xf>
    <xf numFmtId="49" fontId="11" fillId="0" borderId="0">
      <alignment horizontal="left" vertical="center" wrapText="1" indent="1"/>
    </xf>
    <xf numFmtId="0" fontId="79" fillId="61" borderId="0"/>
    <xf numFmtId="0" fontId="79" fillId="61" borderId="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1" fillId="0" borderId="13" applyNumberFormat="0" applyFill="0" applyAlignment="0" applyProtection="0"/>
    <xf numFmtId="0" fontId="81" fillId="0" borderId="13" applyNumberFormat="0" applyFill="0" applyAlignment="0" applyProtection="0"/>
    <xf numFmtId="0" fontId="81" fillId="0" borderId="13" applyNumberFormat="0" applyFill="0" applyAlignment="0" applyProtection="0"/>
    <xf numFmtId="0" fontId="81" fillId="0" borderId="13" applyNumberFormat="0" applyFill="0" applyAlignment="0" applyProtection="0"/>
    <xf numFmtId="0" fontId="82" fillId="0" borderId="25" applyNumberFormat="0" applyFill="0" applyAlignment="0" applyProtection="0"/>
    <xf numFmtId="0" fontId="62" fillId="0" borderId="26"/>
    <xf numFmtId="0" fontId="62" fillId="0" borderId="26"/>
    <xf numFmtId="0" fontId="62" fillId="0" borderId="18"/>
    <xf numFmtId="0" fontId="62" fillId="0" borderId="18"/>
    <xf numFmtId="172" fontId="83" fillId="0" borderId="0"/>
    <xf numFmtId="39" fontId="47" fillId="0" borderId="27"/>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29" fillId="0" borderId="0" applyNumberFormat="0" applyFill="0" applyBorder="0" applyAlignment="0" applyProtection="0"/>
    <xf numFmtId="0" fontId="10" fillId="0" borderId="0"/>
    <xf numFmtId="9" fontId="10" fillId="0" borderId="0" applyFont="0" applyFill="0" applyBorder="0" applyAlignment="0" applyProtection="0"/>
    <xf numFmtId="0" fontId="9" fillId="0" borderId="0"/>
    <xf numFmtId="0" fontId="9" fillId="0" borderId="0"/>
    <xf numFmtId="9" fontId="9" fillId="0" borderId="0" applyFont="0" applyFill="0" applyBorder="0" applyAlignment="0" applyProtection="0"/>
    <xf numFmtId="43" fontId="15" fillId="0" borderId="0" applyFont="0" applyFill="0" applyBorder="0" applyAlignment="0" applyProtection="0"/>
    <xf numFmtId="0" fontId="15" fillId="0" borderId="0" applyNumberFormat="0" applyFill="0" applyBorder="0" applyAlignment="0" applyProtection="0"/>
    <xf numFmtId="0" fontId="12" fillId="0" borderId="0"/>
    <xf numFmtId="0" fontId="15" fillId="0" borderId="0"/>
    <xf numFmtId="9" fontId="15" fillId="0" borderId="0" applyFont="0" applyFill="0" applyBorder="0" applyAlignment="0" applyProtection="0"/>
    <xf numFmtId="0" fontId="8" fillId="0" borderId="0"/>
    <xf numFmtId="9" fontId="7" fillId="0" borderId="0" applyFont="0" applyFill="0" applyBorder="0" applyAlignment="0" applyProtection="0"/>
    <xf numFmtId="0" fontId="7" fillId="0" borderId="0"/>
    <xf numFmtId="9" fontId="8" fillId="0" borderId="0" applyFont="0" applyFill="0" applyBorder="0" applyAlignment="0" applyProtection="0"/>
    <xf numFmtId="0" fontId="8" fillId="0" borderId="0"/>
    <xf numFmtId="0" fontId="15" fillId="0" borderId="0"/>
    <xf numFmtId="0" fontId="7" fillId="0" borderId="0"/>
    <xf numFmtId="0" fontId="7" fillId="0" borderId="0"/>
    <xf numFmtId="0" fontId="7" fillId="0" borderId="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5"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19"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3"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27"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1"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35"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16"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0"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4"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28"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2"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0" fontId="7" fillId="36" borderId="0" applyNumberFormat="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8" fillId="0" borderId="0" applyFont="0" applyFill="0" applyBorder="0" applyAlignment="0" applyProtection="0"/>
    <xf numFmtId="43" fontId="7"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44" fontId="7"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8" fillId="0" borderId="0"/>
    <xf numFmtId="0" fontId="8" fillId="0" borderId="0"/>
    <xf numFmtId="0" fontId="7" fillId="0" borderId="0"/>
    <xf numFmtId="0" fontId="7" fillId="0" borderId="0"/>
    <xf numFmtId="0" fontId="8" fillId="0" borderId="0"/>
    <xf numFmtId="0" fontId="8" fillId="0" borderId="0"/>
    <xf numFmtId="0" fontId="7" fillId="0" borderId="0"/>
    <xf numFmtId="0" fontId="7" fillId="0" borderId="0"/>
    <xf numFmtId="0" fontId="7" fillId="0" borderId="0"/>
    <xf numFmtId="0" fontId="8" fillId="0" borderId="0"/>
    <xf numFmtId="9" fontId="8"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9" fontId="7" fillId="0" borderId="0" applyFont="0" applyFill="0" applyBorder="0" applyAlignment="0" applyProtection="0"/>
    <xf numFmtId="0" fontId="6" fillId="0" borderId="0"/>
    <xf numFmtId="0" fontId="85" fillId="0" borderId="0"/>
    <xf numFmtId="9" fontId="6" fillId="0" borderId="0" applyFont="0" applyFill="0" applyBorder="0" applyAlignment="0" applyProtection="0"/>
    <xf numFmtId="0" fontId="15" fillId="0" borderId="0"/>
    <xf numFmtId="0" fontId="6" fillId="0" borderId="0"/>
    <xf numFmtId="0" fontId="86" fillId="0" borderId="0"/>
    <xf numFmtId="0" fontId="8" fillId="0" borderId="0"/>
    <xf numFmtId="9" fontId="6" fillId="0" borderId="0" applyFont="0" applyFill="0" applyBorder="0" applyAlignment="0" applyProtection="0"/>
    <xf numFmtId="43" fontId="6" fillId="0" borderId="0" applyFont="0" applyFill="0" applyBorder="0" applyAlignment="0" applyProtection="0"/>
    <xf numFmtId="9" fontId="6" fillId="0" borderId="0" applyFont="0" applyFill="0" applyBorder="0" applyAlignment="0" applyProtection="0"/>
    <xf numFmtId="0" fontId="8" fillId="0" borderId="0"/>
    <xf numFmtId="9" fontId="6" fillId="0" borderId="0" applyFont="0" applyFill="0" applyBorder="0" applyAlignment="0" applyProtection="0"/>
    <xf numFmtId="0" fontId="8" fillId="0" borderId="0"/>
    <xf numFmtId="9" fontId="6" fillId="0" borderId="0" applyFont="0" applyFill="0" applyBorder="0" applyAlignment="0" applyProtection="0"/>
    <xf numFmtId="9" fontId="6" fillId="0" borderId="0" applyFont="0" applyFill="0" applyBorder="0" applyAlignment="0" applyProtection="0"/>
    <xf numFmtId="0" fontId="8" fillId="0" borderId="0"/>
    <xf numFmtId="9" fontId="5" fillId="0" borderId="0" applyFont="0" applyFill="0" applyBorder="0" applyAlignment="0" applyProtection="0"/>
    <xf numFmtId="0" fontId="5" fillId="0" borderId="0"/>
    <xf numFmtId="0" fontId="5" fillId="0" borderId="0"/>
    <xf numFmtId="9" fontId="5" fillId="0" borderId="0" applyFont="0" applyFill="0" applyBorder="0" applyAlignment="0" applyProtection="0"/>
    <xf numFmtId="0" fontId="4" fillId="0" borderId="0"/>
    <xf numFmtId="0" fontId="87" fillId="0" borderId="0"/>
    <xf numFmtId="0" fontId="88" fillId="0" borderId="0"/>
    <xf numFmtId="44" fontId="88" fillId="0" borderId="0" applyFont="0" applyFill="0" applyBorder="0" applyAlignment="0" applyProtection="0"/>
    <xf numFmtId="9" fontId="3" fillId="0" borderId="0" applyFont="0" applyFill="0" applyBorder="0" applyAlignment="0" applyProtection="0"/>
    <xf numFmtId="0" fontId="2" fillId="0" borderId="0"/>
    <xf numFmtId="9" fontId="1" fillId="0" borderId="0" applyFont="0" applyFill="0" applyBorder="0" applyAlignment="0" applyProtection="0"/>
    <xf numFmtId="9" fontId="1" fillId="0" borderId="0" applyFont="0" applyFill="0" applyBorder="0" applyAlignment="0" applyProtection="0"/>
    <xf numFmtId="0" fontId="1" fillId="0" borderId="0"/>
    <xf numFmtId="0" fontId="1" fillId="0" borderId="0"/>
  </cellStyleXfs>
  <cellXfs count="276">
    <xf numFmtId="0" fontId="0" fillId="0" borderId="0" xfId="0"/>
    <xf numFmtId="0" fontId="15" fillId="0" borderId="0" xfId="0" applyFont="1" applyAlignment="1">
      <alignment horizontal="center"/>
    </xf>
    <xf numFmtId="0" fontId="0" fillId="0" borderId="0" xfId="0" applyAlignment="1">
      <alignment horizontal="right"/>
    </xf>
    <xf numFmtId="0" fontId="0" fillId="0" borderId="0" xfId="0" applyAlignment="1">
      <alignment horizontal="centerContinuous"/>
    </xf>
    <xf numFmtId="165" fontId="0" fillId="0" borderId="0" xfId="0" applyNumberFormat="1" applyAlignment="1">
      <alignment horizontal="center"/>
    </xf>
    <xf numFmtId="10" fontId="0" fillId="0" borderId="0" xfId="3" applyNumberFormat="1" applyFont="1" applyAlignment="1">
      <alignment horizontal="center"/>
    </xf>
    <xf numFmtId="0" fontId="15" fillId="0" borderId="0" xfId="36" applyFont="1" applyAlignment="1">
      <alignment horizontal="right"/>
    </xf>
    <xf numFmtId="0" fontId="15" fillId="0" borderId="0" xfId="0" applyFont="1" applyAlignment="1">
      <alignment horizontal="centerContinuous"/>
    </xf>
    <xf numFmtId="0" fontId="15" fillId="0" borderId="0" xfId="2813"/>
    <xf numFmtId="0" fontId="15" fillId="0" borderId="0" xfId="0" applyFont="1"/>
    <xf numFmtId="10" fontId="0" fillId="0" borderId="0" xfId="0" applyNumberFormat="1" applyAlignment="1">
      <alignment horizontal="center"/>
    </xf>
    <xf numFmtId="165" fontId="34" fillId="0" borderId="0" xfId="2721" applyNumberFormat="1" applyFont="1"/>
    <xf numFmtId="0" fontId="15" fillId="0" borderId="0" xfId="0" quotePrefix="1" applyFont="1"/>
    <xf numFmtId="0" fontId="11" fillId="0" borderId="0" xfId="36" applyAlignment="1">
      <alignment horizontal="center"/>
    </xf>
    <xf numFmtId="10" fontId="0" fillId="0" borderId="0" xfId="3" applyNumberFormat="1" applyFont="1" applyBorder="1" applyAlignment="1">
      <alignment horizontal="center"/>
    </xf>
    <xf numFmtId="0" fontId="0" fillId="0" borderId="0" xfId="0" applyAlignment="1">
      <alignment horizontal="center"/>
    </xf>
    <xf numFmtId="0" fontId="15" fillId="0" borderId="0" xfId="3157" applyAlignment="1">
      <alignment horizontal="centerContinuous"/>
    </xf>
    <xf numFmtId="0" fontId="15" fillId="0" borderId="0" xfId="3157"/>
    <xf numFmtId="0" fontId="15" fillId="0" borderId="0" xfId="3157" applyAlignment="1">
      <alignment horizontal="center"/>
    </xf>
    <xf numFmtId="0" fontId="15" fillId="0" borderId="0" xfId="3157" quotePrefix="1" applyAlignment="1">
      <alignment horizontal="center"/>
    </xf>
    <xf numFmtId="10" fontId="15" fillId="0" borderId="0" xfId="6062" applyNumberFormat="1" applyFont="1" applyAlignment="1">
      <alignment horizontal="center"/>
    </xf>
    <xf numFmtId="0" fontId="15" fillId="0" borderId="0" xfId="2813" applyAlignment="1">
      <alignment horizontal="center"/>
    </xf>
    <xf numFmtId="0" fontId="15" fillId="0" borderId="28" xfId="3157" applyBorder="1"/>
    <xf numFmtId="0" fontId="15" fillId="0" borderId="28" xfId="3157" applyBorder="1" applyAlignment="1">
      <alignment horizontal="center"/>
    </xf>
    <xf numFmtId="10" fontId="15" fillId="0" borderId="0" xfId="6062" applyNumberFormat="1" applyFont="1" applyBorder="1" applyAlignment="1">
      <alignment horizontal="center"/>
    </xf>
    <xf numFmtId="0" fontId="15" fillId="0" borderId="4" xfId="3157" applyBorder="1"/>
    <xf numFmtId="10" fontId="15" fillId="0" borderId="4" xfId="6062" applyNumberFormat="1" applyFont="1" applyBorder="1" applyAlignment="1">
      <alignment horizontal="center"/>
    </xf>
    <xf numFmtId="0" fontId="15" fillId="0" borderId="0" xfId="4277" applyAlignment="1">
      <alignment horizontal="left"/>
    </xf>
    <xf numFmtId="0" fontId="15" fillId="0" borderId="17" xfId="3157" applyBorder="1" applyAlignment="1">
      <alignment horizontal="center"/>
    </xf>
    <xf numFmtId="10" fontId="8" fillId="0" borderId="17" xfId="3157" applyNumberFormat="1" applyFont="1" applyBorder="1" applyAlignment="1">
      <alignment horizontal="center"/>
    </xf>
    <xf numFmtId="0" fontId="15" fillId="0" borderId="1" xfId="3157" applyBorder="1" applyAlignment="1">
      <alignment horizontal="center"/>
    </xf>
    <xf numFmtId="10" fontId="8" fillId="0" borderId="1" xfId="3157" applyNumberFormat="1" applyFont="1" applyBorder="1" applyAlignment="1">
      <alignment horizontal="center"/>
    </xf>
    <xf numFmtId="0" fontId="8" fillId="0" borderId="0" xfId="7514" applyFont="1"/>
    <xf numFmtId="0" fontId="18" fillId="0" borderId="0" xfId="7515" applyFont="1" applyAlignment="1">
      <alignment horizontal="center" vertical="center" wrapText="1"/>
    </xf>
    <xf numFmtId="0" fontId="8" fillId="0" borderId="0" xfId="7514" applyFont="1" applyAlignment="1">
      <alignment horizontal="center" wrapText="1"/>
    </xf>
    <xf numFmtId="0" fontId="8" fillId="0" borderId="0" xfId="7514" applyFont="1" applyAlignment="1">
      <alignment horizontal="center" vertical="center"/>
    </xf>
    <xf numFmtId="164" fontId="8" fillId="0" borderId="0" xfId="7514" applyNumberFormat="1" applyFont="1" applyAlignment="1">
      <alignment horizontal="center"/>
    </xf>
    <xf numFmtId="10" fontId="8" fillId="0" borderId="0" xfId="7514" applyNumberFormat="1" applyFont="1" applyAlignment="1">
      <alignment horizontal="center"/>
    </xf>
    <xf numFmtId="0" fontId="15" fillId="0" borderId="17" xfId="7520" applyFont="1" applyBorder="1" applyAlignment="1">
      <alignment horizontal="left" vertical="center"/>
    </xf>
    <xf numFmtId="0" fontId="8" fillId="0" borderId="17" xfId="7514" applyFont="1" applyBorder="1" applyAlignment="1">
      <alignment horizontal="center"/>
    </xf>
    <xf numFmtId="0" fontId="18" fillId="0" borderId="17" xfId="7514" applyFont="1" applyBorder="1" applyAlignment="1">
      <alignment horizontal="center"/>
    </xf>
    <xf numFmtId="0" fontId="8" fillId="0" borderId="17" xfId="7514" applyFont="1" applyBorder="1"/>
    <xf numFmtId="10" fontId="15" fillId="0" borderId="17" xfId="7521" applyNumberFormat="1" applyFont="1" applyBorder="1" applyAlignment="1">
      <alignment horizontal="center"/>
    </xf>
    <xf numFmtId="10" fontId="8" fillId="0" borderId="0" xfId="7519" applyNumberFormat="1" applyFont="1" applyBorder="1" applyAlignment="1">
      <alignment horizontal="center"/>
    </xf>
    <xf numFmtId="0" fontId="15" fillId="0" borderId="0" xfId="7520" applyFont="1"/>
    <xf numFmtId="0" fontId="15" fillId="0" borderId="0" xfId="7520" applyFont="1" applyAlignment="1">
      <alignment horizontal="center"/>
    </xf>
    <xf numFmtId="3" fontId="8" fillId="0" borderId="0" xfId="7514" applyNumberFormat="1" applyFont="1"/>
    <xf numFmtId="173" fontId="8" fillId="0" borderId="0" xfId="7518" applyNumberFormat="1" applyFont="1"/>
    <xf numFmtId="0" fontId="8" fillId="0" borderId="0" xfId="7522" applyAlignment="1">
      <alignment horizontal="center"/>
    </xf>
    <xf numFmtId="43" fontId="8" fillId="0" borderId="0" xfId="7514" applyNumberFormat="1" applyFont="1"/>
    <xf numFmtId="10" fontId="8" fillId="0" borderId="0" xfId="7517" applyNumberFormat="1" applyFont="1"/>
    <xf numFmtId="0" fontId="8" fillId="0" borderId="0" xfId="7514" applyFont="1" applyAlignment="1">
      <alignment horizontal="left"/>
    </xf>
    <xf numFmtId="4" fontId="15" fillId="0" borderId="0" xfId="7518" applyNumberFormat="1" applyFont="1" applyAlignment="1">
      <alignment horizontal="center"/>
    </xf>
    <xf numFmtId="10" fontId="15" fillId="0" borderId="0" xfId="6062" applyNumberFormat="1" applyAlignment="1">
      <alignment horizontal="center"/>
    </xf>
    <xf numFmtId="0" fontId="8" fillId="0" borderId="0" xfId="7520"/>
    <xf numFmtId="0" fontId="8" fillId="0" borderId="0" xfId="7514" applyFont="1" applyAlignment="1">
      <alignment horizontal="center"/>
    </xf>
    <xf numFmtId="0" fontId="18" fillId="0" borderId="0" xfId="7514" applyFont="1" applyAlignment="1">
      <alignment horizontal="center"/>
    </xf>
    <xf numFmtId="0" fontId="18" fillId="0" borderId="0" xfId="7515" applyFont="1"/>
    <xf numFmtId="0" fontId="8" fillId="0" borderId="0" xfId="7520" applyAlignment="1">
      <alignment horizontal="centerContinuous"/>
    </xf>
    <xf numFmtId="0" fontId="34" fillId="0" borderId="0" xfId="7520" applyFont="1"/>
    <xf numFmtId="0" fontId="0" fillId="0" borderId="1" xfId="0" applyBorder="1"/>
    <xf numFmtId="10" fontId="0" fillId="0" borderId="1" xfId="3" applyNumberFormat="1" applyFont="1" applyBorder="1"/>
    <xf numFmtId="0" fontId="15" fillId="0" borderId="1" xfId="0" applyFont="1" applyBorder="1" applyAlignment="1">
      <alignment horizontal="center"/>
    </xf>
    <xf numFmtId="2" fontId="15" fillId="0" borderId="0" xfId="3" applyNumberFormat="1" applyFont="1" applyFill="1" applyBorder="1" applyAlignment="1">
      <alignment horizontal="center"/>
    </xf>
    <xf numFmtId="10" fontId="15" fillId="0" borderId="0" xfId="3" applyNumberFormat="1" applyFont="1" applyFill="1" applyBorder="1" applyAlignment="1">
      <alignment horizontal="center"/>
    </xf>
    <xf numFmtId="10" fontId="15" fillId="0" borderId="0" xfId="6062" applyNumberFormat="1" applyFont="1" applyFill="1" applyBorder="1" applyAlignment="1">
      <alignment horizontal="center"/>
    </xf>
    <xf numFmtId="0" fontId="15" fillId="0" borderId="0" xfId="3157" applyAlignment="1">
      <alignment horizontal="left"/>
    </xf>
    <xf numFmtId="164" fontId="15" fillId="0" borderId="0" xfId="3" applyNumberFormat="1" applyFont="1" applyFill="1" applyBorder="1" applyAlignment="1">
      <alignment horizontal="center"/>
    </xf>
    <xf numFmtId="0" fontId="15" fillId="0" borderId="1" xfId="0" applyFont="1" applyBorder="1"/>
    <xf numFmtId="0" fontId="11" fillId="0" borderId="1" xfId="36" applyBorder="1" applyAlignment="1">
      <alignment horizontal="center"/>
    </xf>
    <xf numFmtId="10" fontId="0" fillId="0" borderId="1" xfId="3" applyNumberFormat="1" applyFont="1" applyBorder="1" applyAlignment="1">
      <alignment horizontal="center"/>
    </xf>
    <xf numFmtId="165" fontId="0" fillId="0" borderId="1" xfId="0" applyNumberFormat="1" applyBorder="1" applyAlignment="1">
      <alignment horizontal="center"/>
    </xf>
    <xf numFmtId="8" fontId="11" fillId="0" borderId="1" xfId="36" applyNumberFormat="1" applyBorder="1" applyAlignment="1">
      <alignment horizontal="center"/>
    </xf>
    <xf numFmtId="0" fontId="15" fillId="0" borderId="0" xfId="7514" applyFont="1" applyAlignment="1">
      <alignment horizontal="left"/>
    </xf>
    <xf numFmtId="10" fontId="8" fillId="0" borderId="0" xfId="3" applyNumberFormat="1" applyFont="1" applyFill="1"/>
    <xf numFmtId="10" fontId="0" fillId="0" borderId="0" xfId="3" applyNumberFormat="1" applyFont="1" applyFill="1" applyBorder="1"/>
    <xf numFmtId="10" fontId="0" fillId="0" borderId="32" xfId="3" applyNumberFormat="1" applyFont="1" applyFill="1" applyBorder="1" applyAlignment="1">
      <alignment horizontal="right"/>
    </xf>
    <xf numFmtId="10" fontId="15" fillId="0" borderId="37" xfId="3" applyNumberFormat="1" applyFont="1" applyFill="1" applyBorder="1" applyAlignment="1">
      <alignment horizontal="center" wrapText="1"/>
    </xf>
    <xf numFmtId="10" fontId="0" fillId="0" borderId="40" xfId="3" applyNumberFormat="1" applyFont="1" applyFill="1" applyBorder="1" applyAlignment="1">
      <alignment horizontal="right"/>
    </xf>
    <xf numFmtId="10" fontId="0" fillId="0" borderId="42" xfId="3" applyNumberFormat="1" applyFont="1" applyFill="1" applyBorder="1" applyAlignment="1">
      <alignment horizontal="right"/>
    </xf>
    <xf numFmtId="10" fontId="0" fillId="0" borderId="44" xfId="3" applyNumberFormat="1" applyFont="1" applyFill="1" applyBorder="1" applyAlignment="1">
      <alignment horizontal="right"/>
    </xf>
    <xf numFmtId="10" fontId="0" fillId="0" borderId="35" xfId="3" applyNumberFormat="1" applyFont="1" applyFill="1" applyBorder="1" applyAlignment="1">
      <alignment horizontal="right"/>
    </xf>
    <xf numFmtId="10" fontId="0" fillId="0" borderId="46" xfId="3" applyNumberFormat="1" applyFont="1" applyFill="1" applyBorder="1" applyAlignment="1">
      <alignment horizontal="right"/>
    </xf>
    <xf numFmtId="0" fontId="15" fillId="0" borderId="0" xfId="7522" applyFont="1" applyAlignment="1">
      <alignment horizontal="center"/>
    </xf>
    <xf numFmtId="0" fontId="15" fillId="0" borderId="0" xfId="0" applyFont="1" applyAlignment="1">
      <alignment horizontal="right"/>
    </xf>
    <xf numFmtId="0" fontId="0" fillId="0" borderId="0" xfId="0" applyAlignment="1">
      <alignment horizontal="center" wrapText="1"/>
    </xf>
    <xf numFmtId="0" fontId="15" fillId="0" borderId="0" xfId="0" applyFont="1" applyAlignment="1">
      <alignment horizontal="center" wrapText="1"/>
    </xf>
    <xf numFmtId="0" fontId="8" fillId="0" borderId="0" xfId="7527" applyFont="1"/>
    <xf numFmtId="0" fontId="8" fillId="0" borderId="0" xfId="7527" applyFont="1" applyAlignment="1">
      <alignment horizontal="center"/>
    </xf>
    <xf numFmtId="0" fontId="8" fillId="0" borderId="0" xfId="7527" applyFont="1" applyAlignment="1">
      <alignment horizontal="center" wrapText="1"/>
    </xf>
    <xf numFmtId="10" fontId="15" fillId="0" borderId="0" xfId="3" applyNumberFormat="1" applyFill="1" applyAlignment="1">
      <alignment horizontal="center"/>
    </xf>
    <xf numFmtId="2" fontId="0" fillId="0" borderId="0" xfId="0" applyNumberFormat="1" applyAlignment="1">
      <alignment horizontal="center"/>
    </xf>
    <xf numFmtId="10" fontId="15" fillId="0" borderId="0" xfId="3" applyNumberFormat="1" applyFill="1" applyBorder="1" applyAlignment="1">
      <alignment horizontal="center"/>
    </xf>
    <xf numFmtId="10" fontId="15" fillId="0" borderId="0" xfId="3" applyNumberFormat="1" applyFont="1" applyFill="1" applyAlignment="1">
      <alignment horizontal="center"/>
    </xf>
    <xf numFmtId="10" fontId="15" fillId="0" borderId="0" xfId="0" applyNumberFormat="1" applyFont="1" applyAlignment="1">
      <alignment horizontal="center"/>
    </xf>
    <xf numFmtId="176" fontId="0" fillId="0" borderId="0" xfId="0" applyNumberFormat="1" applyAlignment="1">
      <alignment horizontal="center"/>
    </xf>
    <xf numFmtId="0" fontId="0" fillId="0" borderId="47" xfId="0" applyBorder="1" applyAlignment="1">
      <alignment horizontal="center"/>
    </xf>
    <xf numFmtId="0" fontId="0" fillId="0" borderId="47" xfId="0" applyBorder="1" applyAlignment="1">
      <alignment horizontal="center" wrapText="1"/>
    </xf>
    <xf numFmtId="0" fontId="8" fillId="0" borderId="0" xfId="0" applyFont="1" applyAlignment="1">
      <alignment horizontal="left"/>
    </xf>
    <xf numFmtId="14" fontId="15" fillId="0" borderId="0" xfId="0" applyNumberFormat="1" applyFont="1" applyAlignment="1">
      <alignment horizontal="center" vertical="top"/>
    </xf>
    <xf numFmtId="177" fontId="15" fillId="0" borderId="0" xfId="0" applyNumberFormat="1" applyFont="1" applyAlignment="1">
      <alignment horizontal="right" vertical="top"/>
    </xf>
    <xf numFmtId="44" fontId="15" fillId="0" borderId="0" xfId="39" applyFont="1" applyAlignment="1">
      <alignment horizontal="center" vertical="top"/>
    </xf>
    <xf numFmtId="44" fontId="15" fillId="0" borderId="0" xfId="39" applyFont="1" applyAlignment="1">
      <alignment horizontal="right" vertical="top"/>
    </xf>
    <xf numFmtId="178" fontId="15" fillId="0" borderId="0" xfId="39" applyNumberFormat="1" applyFont="1" applyFill="1" applyBorder="1" applyAlignment="1">
      <alignment horizontal="center"/>
    </xf>
    <xf numFmtId="44" fontId="15" fillId="0" borderId="0" xfId="39" applyFont="1" applyFill="1" applyBorder="1"/>
    <xf numFmtId="178" fontId="15" fillId="0" borderId="0" xfId="39" applyNumberFormat="1" applyFont="1" applyFill="1" applyBorder="1" applyAlignment="1"/>
    <xf numFmtId="178" fontId="15" fillId="0" borderId="0" xfId="39" applyNumberFormat="1" applyFont="1" applyFill="1" applyBorder="1"/>
    <xf numFmtId="0" fontId="15" fillId="0" borderId="0" xfId="7423" applyFont="1"/>
    <xf numFmtId="14" fontId="8" fillId="0" borderId="0" xfId="0" applyNumberFormat="1" applyFont="1" applyAlignment="1">
      <alignment horizontal="center"/>
    </xf>
    <xf numFmtId="37" fontId="15" fillId="0" borderId="0" xfId="0" applyNumberFormat="1" applyFont="1"/>
    <xf numFmtId="44" fontId="15" fillId="0" borderId="0" xfId="39" applyFont="1" applyFill="1" applyBorder="1" applyAlignment="1">
      <alignment horizontal="center"/>
    </xf>
    <xf numFmtId="44" fontId="15" fillId="0" borderId="0" xfId="39" applyFont="1" applyBorder="1" applyAlignment="1">
      <alignment horizontal="right"/>
    </xf>
    <xf numFmtId="178" fontId="34" fillId="0" borderId="0" xfId="39" applyNumberFormat="1" applyFont="1" applyFill="1" applyBorder="1" applyAlignment="1">
      <alignment horizontal="center"/>
    </xf>
    <xf numFmtId="14" fontId="0" fillId="0" borderId="0" xfId="0" applyNumberFormat="1" applyAlignment="1">
      <alignment horizontal="center"/>
    </xf>
    <xf numFmtId="3" fontId="0" fillId="0" borderId="0" xfId="0" applyNumberFormat="1" applyAlignment="1">
      <alignment horizontal="center"/>
    </xf>
    <xf numFmtId="179" fontId="0" fillId="0" borderId="0" xfId="0" applyNumberFormat="1" applyAlignment="1">
      <alignment horizontal="center"/>
    </xf>
    <xf numFmtId="174" fontId="0" fillId="0" borderId="0" xfId="0" applyNumberFormat="1" applyAlignment="1">
      <alignment horizontal="center"/>
    </xf>
    <xf numFmtId="10" fontId="0" fillId="0" borderId="0" xfId="0" applyNumberFormat="1"/>
    <xf numFmtId="0" fontId="0" fillId="0" borderId="4" xfId="0" applyBorder="1"/>
    <xf numFmtId="178" fontId="0" fillId="0" borderId="4" xfId="39" applyNumberFormat="1" applyFont="1" applyBorder="1" applyAlignment="1">
      <alignment horizontal="center"/>
    </xf>
    <xf numFmtId="10" fontId="0" fillId="0" borderId="4" xfId="3" applyNumberFormat="1" applyFont="1" applyBorder="1" applyAlignment="1">
      <alignment horizontal="center"/>
    </xf>
    <xf numFmtId="0" fontId="15" fillId="0" borderId="48" xfId="0" applyFont="1" applyBorder="1"/>
    <xf numFmtId="175" fontId="0" fillId="0" borderId="0" xfId="0" applyNumberFormat="1"/>
    <xf numFmtId="0" fontId="15" fillId="0" borderId="47" xfId="0" applyFont="1" applyBorder="1" applyAlignment="1">
      <alignment horizontal="center" wrapText="1"/>
    </xf>
    <xf numFmtId="0" fontId="0" fillId="0" borderId="31" xfId="0" applyBorder="1"/>
    <xf numFmtId="10" fontId="0" fillId="0" borderId="31" xfId="3" applyNumberFormat="1" applyFont="1" applyBorder="1" applyAlignment="1">
      <alignment horizontal="center"/>
    </xf>
    <xf numFmtId="0" fontId="15" fillId="0" borderId="4" xfId="0" applyFont="1" applyBorder="1" applyAlignment="1">
      <alignment horizontal="right"/>
    </xf>
    <xf numFmtId="10" fontId="0" fillId="0" borderId="4" xfId="0" applyNumberFormat="1" applyBorder="1" applyAlignment="1">
      <alignment horizontal="center"/>
    </xf>
    <xf numFmtId="0" fontId="0" fillId="0" borderId="48" xfId="0" applyBorder="1"/>
    <xf numFmtId="10" fontId="15" fillId="0" borderId="48" xfId="3" applyNumberFormat="1" applyFont="1" applyFill="1" applyBorder="1" applyAlignment="1">
      <alignment horizontal="center"/>
    </xf>
    <xf numFmtId="10" fontId="15" fillId="0" borderId="48" xfId="3" applyNumberFormat="1" applyFill="1" applyBorder="1" applyAlignment="1">
      <alignment horizontal="center"/>
    </xf>
    <xf numFmtId="0" fontId="89" fillId="0" borderId="47" xfId="0" applyFont="1" applyBorder="1" applyAlignment="1">
      <alignment horizontal="center"/>
    </xf>
    <xf numFmtId="0" fontId="89" fillId="0" borderId="47" xfId="0" applyFont="1" applyBorder="1" applyAlignment="1">
      <alignment horizontal="centerContinuous"/>
    </xf>
    <xf numFmtId="0" fontId="89" fillId="0" borderId="0" xfId="0" applyFont="1" applyAlignment="1">
      <alignment horizontal="center"/>
    </xf>
    <xf numFmtId="0" fontId="15" fillId="0" borderId="0" xfId="7423" applyFont="1" applyAlignment="1">
      <alignment horizontal="centerContinuous"/>
    </xf>
    <xf numFmtId="0" fontId="15" fillId="0" borderId="0" xfId="7423" applyFont="1" applyAlignment="1">
      <alignment horizontal="center"/>
    </xf>
    <xf numFmtId="0" fontId="15" fillId="0" borderId="47" xfId="7423" applyFont="1" applyBorder="1"/>
    <xf numFmtId="0" fontId="15" fillId="0" borderId="47" xfId="7423" applyFont="1" applyBorder="1" applyAlignment="1">
      <alignment horizontal="center"/>
    </xf>
    <xf numFmtId="0" fontId="15" fillId="0" borderId="47" xfId="7423" applyFont="1" applyBorder="1" applyAlignment="1">
      <alignment horizontal="center" wrapText="1"/>
    </xf>
    <xf numFmtId="0" fontId="15" fillId="0" borderId="47" xfId="2813" applyBorder="1" applyAlignment="1">
      <alignment horizontal="center" wrapText="1"/>
    </xf>
    <xf numFmtId="0" fontId="15" fillId="0" borderId="0" xfId="7423" applyFont="1" applyAlignment="1">
      <alignment horizontal="center" wrapText="1"/>
    </xf>
    <xf numFmtId="0" fontId="15" fillId="0" borderId="0" xfId="2813" applyAlignment="1">
      <alignment horizontal="center" wrapText="1"/>
    </xf>
    <xf numFmtId="9" fontId="15" fillId="0" borderId="0" xfId="3" applyFont="1" applyFill="1" applyBorder="1" applyAlignment="1">
      <alignment horizontal="center"/>
    </xf>
    <xf numFmtId="0" fontId="15" fillId="0" borderId="1" xfId="2813" applyBorder="1"/>
    <xf numFmtId="0" fontId="15" fillId="0" borderId="1" xfId="7522" applyFont="1" applyBorder="1" applyAlignment="1">
      <alignment horizontal="center"/>
    </xf>
    <xf numFmtId="0" fontId="15" fillId="0" borderId="1" xfId="7423" applyFont="1" applyBorder="1" applyAlignment="1">
      <alignment horizontal="center"/>
    </xf>
    <xf numFmtId="9" fontId="15" fillId="0" borderId="1" xfId="3" applyFont="1" applyFill="1" applyBorder="1" applyAlignment="1">
      <alignment horizontal="center"/>
    </xf>
    <xf numFmtId="0" fontId="15" fillId="0" borderId="48" xfId="7423" applyFont="1" applyBorder="1"/>
    <xf numFmtId="0" fontId="15" fillId="0" borderId="48" xfId="7520" applyFont="1" applyBorder="1" applyAlignment="1">
      <alignment horizontal="center"/>
    </xf>
    <xf numFmtId="0" fontId="0" fillId="0" borderId="0" xfId="7520" applyFont="1"/>
    <xf numFmtId="0" fontId="0" fillId="0" borderId="48" xfId="7520" applyFont="1" applyBorder="1"/>
    <xf numFmtId="0" fontId="90" fillId="0" borderId="0" xfId="7520" applyFont="1" applyAlignment="1">
      <alignment horizontal="centerContinuous"/>
    </xf>
    <xf numFmtId="0" fontId="8" fillId="0" borderId="0" xfId="7520" applyAlignment="1">
      <alignment horizontal="center"/>
    </xf>
    <xf numFmtId="0" fontId="8" fillId="0" borderId="48" xfId="7520" applyBorder="1"/>
    <xf numFmtId="0" fontId="8" fillId="0" borderId="1" xfId="7520" applyBorder="1" applyAlignment="1">
      <alignment horizontal="center"/>
    </xf>
    <xf numFmtId="0" fontId="34" fillId="0" borderId="0" xfId="7520" applyFont="1" applyAlignment="1">
      <alignment horizontal="center" vertical="center"/>
    </xf>
    <xf numFmtId="0" fontId="8" fillId="0" borderId="48" xfId="7520" applyBorder="1" applyAlignment="1">
      <alignment horizontal="center"/>
    </xf>
    <xf numFmtId="0" fontId="0" fillId="0" borderId="48" xfId="7520" applyFont="1" applyBorder="1" applyAlignment="1">
      <alignment horizontal="center"/>
    </xf>
    <xf numFmtId="0" fontId="34" fillId="0" borderId="48" xfId="7520" applyFont="1" applyBorder="1" applyAlignment="1">
      <alignment horizontal="center" vertical="center"/>
    </xf>
    <xf numFmtId="0" fontId="15" fillId="0" borderId="0" xfId="7520" applyFont="1" applyAlignment="1">
      <alignment horizontal="left"/>
    </xf>
    <xf numFmtId="0" fontId="0" fillId="0" borderId="0" xfId="7520" applyFont="1" applyAlignment="1">
      <alignment horizontal="center"/>
    </xf>
    <xf numFmtId="0" fontId="8" fillId="0" borderId="0" xfId="7520" applyAlignment="1">
      <alignment horizontal="left"/>
    </xf>
    <xf numFmtId="0" fontId="15" fillId="0" borderId="0" xfId="7516" applyFont="1"/>
    <xf numFmtId="0" fontId="91" fillId="0" borderId="0" xfId="7516" applyFont="1"/>
    <xf numFmtId="0" fontId="8" fillId="0" borderId="48" xfId="7520" applyBorder="1" applyAlignment="1">
      <alignment horizontal="left"/>
    </xf>
    <xf numFmtId="0" fontId="92" fillId="0" borderId="0" xfId="7520" applyFont="1" applyAlignment="1">
      <alignment horizontal="center"/>
    </xf>
    <xf numFmtId="0" fontId="93" fillId="0" borderId="0" xfId="7520" applyFont="1" applyAlignment="1">
      <alignment horizontal="center"/>
    </xf>
    <xf numFmtId="0" fontId="0" fillId="0" borderId="0" xfId="7525" applyFont="1" applyAlignment="1">
      <alignment horizontal="left"/>
    </xf>
    <xf numFmtId="0" fontId="8" fillId="0" borderId="0" xfId="7525"/>
    <xf numFmtId="0" fontId="8" fillId="0" borderId="0" xfId="7525" applyAlignment="1">
      <alignment horizontal="center"/>
    </xf>
    <xf numFmtId="180" fontId="15" fillId="0" borderId="0" xfId="7537" applyNumberFormat="1" applyFont="1" applyAlignment="1">
      <alignment horizontal="center"/>
    </xf>
    <xf numFmtId="180" fontId="8" fillId="0" borderId="0" xfId="7537" applyNumberFormat="1" applyFont="1" applyAlignment="1">
      <alignment horizontal="center"/>
    </xf>
    <xf numFmtId="0" fontId="8" fillId="0" borderId="31" xfId="7520" applyBorder="1"/>
    <xf numFmtId="0" fontId="8" fillId="0" borderId="31" xfId="7520" applyBorder="1" applyAlignment="1">
      <alignment horizontal="left"/>
    </xf>
    <xf numFmtId="0" fontId="8" fillId="0" borderId="31" xfId="7520" applyBorder="1" applyAlignment="1">
      <alignment horizontal="center"/>
    </xf>
    <xf numFmtId="180" fontId="15" fillId="0" borderId="31" xfId="7537" applyNumberFormat="1" applyFont="1" applyBorder="1" applyAlignment="1">
      <alignment horizontal="center"/>
    </xf>
    <xf numFmtId="0" fontId="15" fillId="0" borderId="0" xfId="7525" applyFont="1"/>
    <xf numFmtId="0" fontId="0" fillId="0" borderId="0" xfId="7525" applyFont="1"/>
    <xf numFmtId="0" fontId="8" fillId="0" borderId="0" xfId="7520" applyAlignment="1">
      <alignment vertical="top"/>
    </xf>
    <xf numFmtId="0" fontId="8" fillId="0" borderId="0" xfId="7520" applyAlignment="1">
      <alignment wrapText="1"/>
    </xf>
    <xf numFmtId="0" fontId="8" fillId="0" borderId="0" xfId="7520" applyAlignment="1">
      <alignment horizontal="center" vertical="top"/>
    </xf>
    <xf numFmtId="0" fontId="90" fillId="0" borderId="0" xfId="7538" applyFont="1" applyAlignment="1">
      <alignment horizontal="center" wrapText="1"/>
    </xf>
    <xf numFmtId="0" fontId="8" fillId="0" borderId="0" xfId="7538" applyFont="1" applyAlignment="1">
      <alignment horizontal="center"/>
    </xf>
    <xf numFmtId="0" fontId="8" fillId="0" borderId="0" xfId="7538" applyFont="1"/>
    <xf numFmtId="0" fontId="15" fillId="0" borderId="0" xfId="5377" applyAlignment="1">
      <alignment horizontal="center" wrapText="1"/>
    </xf>
    <xf numFmtId="0" fontId="15" fillId="0" borderId="0" xfId="7539" applyFont="1"/>
    <xf numFmtId="10" fontId="15" fillId="0" borderId="0" xfId="7537" applyNumberFormat="1" applyFont="1" applyFill="1" applyBorder="1" applyAlignment="1">
      <alignment horizontal="center"/>
    </xf>
    <xf numFmtId="10" fontId="8" fillId="0" borderId="0" xfId="7538" applyNumberFormat="1" applyFont="1" applyAlignment="1">
      <alignment horizontal="center"/>
    </xf>
    <xf numFmtId="0" fontId="15" fillId="0" borderId="48" xfId="7539" applyFont="1" applyBorder="1"/>
    <xf numFmtId="10" fontId="15" fillId="0" borderId="48" xfId="7537" applyNumberFormat="1" applyFont="1" applyFill="1" applyBorder="1" applyAlignment="1">
      <alignment horizontal="center"/>
    </xf>
    <xf numFmtId="10" fontId="8" fillId="0" borderId="48" xfId="7538" applyNumberFormat="1" applyFont="1" applyBorder="1" applyAlignment="1">
      <alignment horizontal="center"/>
    </xf>
    <xf numFmtId="0" fontId="8" fillId="0" borderId="0" xfId="3157" applyFont="1"/>
    <xf numFmtId="0" fontId="8" fillId="0" borderId="0" xfId="3157" applyFont="1" applyAlignment="1">
      <alignment horizontal="center"/>
    </xf>
    <xf numFmtId="0" fontId="8" fillId="0" borderId="48" xfId="7538" applyFont="1" applyBorder="1"/>
    <xf numFmtId="0" fontId="8" fillId="0" borderId="48" xfId="7538" applyFont="1" applyBorder="1" applyAlignment="1">
      <alignment horizontal="center"/>
    </xf>
    <xf numFmtId="0" fontId="15" fillId="0" borderId="48" xfId="5377" applyBorder="1" applyAlignment="1">
      <alignment horizontal="center" wrapText="1"/>
    </xf>
    <xf numFmtId="0" fontId="8" fillId="0" borderId="0" xfId="7538" applyFont="1" applyAlignment="1">
      <alignment horizontal="left"/>
    </xf>
    <xf numFmtId="10" fontId="15" fillId="0" borderId="0" xfId="7537" applyNumberFormat="1" applyFont="1" applyBorder="1" applyAlignment="1">
      <alignment horizontal="center"/>
    </xf>
    <xf numFmtId="0" fontId="90" fillId="0" borderId="0" xfId="7538" applyFont="1" applyAlignment="1">
      <alignment horizontal="center"/>
    </xf>
    <xf numFmtId="0" fontId="8" fillId="0" borderId="0" xfId="7538" applyFont="1" applyAlignment="1">
      <alignment horizontal="left" wrapText="1"/>
    </xf>
    <xf numFmtId="0" fontId="15" fillId="0" borderId="31" xfId="7520" applyFont="1" applyBorder="1"/>
    <xf numFmtId="44" fontId="15" fillId="0" borderId="0" xfId="39" applyFont="1" applyFill="1" applyAlignment="1">
      <alignment horizontal="center" vertical="top"/>
    </xf>
    <xf numFmtId="44" fontId="15" fillId="0" borderId="0" xfId="39" applyFont="1" applyFill="1" applyAlignment="1">
      <alignment horizontal="right" vertical="top"/>
    </xf>
    <xf numFmtId="10" fontId="15" fillId="0" borderId="0" xfId="6062" applyNumberFormat="1" applyFill="1" applyBorder="1" applyAlignment="1">
      <alignment horizontal="center"/>
    </xf>
    <xf numFmtId="3" fontId="15" fillId="0" borderId="0" xfId="6062" applyNumberFormat="1" applyFill="1" applyBorder="1" applyAlignment="1">
      <alignment horizontal="center"/>
    </xf>
    <xf numFmtId="3" fontId="15" fillId="0" borderId="0" xfId="7518" applyNumberFormat="1" applyFont="1" applyFill="1" applyBorder="1" applyAlignment="1">
      <alignment horizontal="center"/>
    </xf>
    <xf numFmtId="10" fontId="15" fillId="0" borderId="48" xfId="6062" applyNumberFormat="1" applyFill="1" applyBorder="1" applyAlignment="1">
      <alignment horizontal="center"/>
    </xf>
    <xf numFmtId="3" fontId="15" fillId="0" borderId="48" xfId="6062" applyNumberFormat="1" applyFill="1" applyBorder="1" applyAlignment="1">
      <alignment horizontal="center"/>
    </xf>
    <xf numFmtId="3" fontId="15" fillId="0" borderId="48" xfId="7518" applyNumberFormat="1" applyFont="1" applyFill="1" applyBorder="1" applyAlignment="1">
      <alignment horizontal="center"/>
    </xf>
    <xf numFmtId="10" fontId="8" fillId="0" borderId="0" xfId="7538" applyNumberFormat="1" applyFont="1"/>
    <xf numFmtId="10" fontId="8" fillId="0" borderId="0" xfId="7519" applyNumberFormat="1" applyFont="1" applyFill="1" applyBorder="1" applyAlignment="1">
      <alignment horizontal="center"/>
    </xf>
    <xf numFmtId="10" fontId="8" fillId="0" borderId="48" xfId="7519" applyNumberFormat="1" applyFont="1" applyFill="1" applyBorder="1" applyAlignment="1">
      <alignment horizontal="center"/>
    </xf>
    <xf numFmtId="0" fontId="0" fillId="0" borderId="47" xfId="0" applyBorder="1"/>
    <xf numFmtId="0" fontId="15" fillId="0" borderId="48" xfId="0" applyFont="1" applyBorder="1" applyAlignment="1">
      <alignment horizontal="center" wrapText="1"/>
    </xf>
    <xf numFmtId="0" fontId="15" fillId="0" borderId="47" xfId="0" applyFont="1" applyBorder="1" applyAlignment="1">
      <alignment horizontal="center"/>
    </xf>
    <xf numFmtId="0" fontId="34" fillId="0" borderId="48" xfId="2721" applyFont="1" applyBorder="1"/>
    <xf numFmtId="10" fontId="15" fillId="0" borderId="47" xfId="3" applyNumberFormat="1" applyFont="1" applyFill="1" applyBorder="1" applyAlignment="1">
      <alignment horizontal="center" wrapText="1"/>
    </xf>
    <xf numFmtId="0" fontId="8" fillId="0" borderId="47" xfId="7516" applyBorder="1" applyAlignment="1">
      <alignment horizontal="center"/>
    </xf>
    <xf numFmtId="0" fontId="8" fillId="0" borderId="47" xfId="7527" applyFont="1" applyBorder="1" applyAlignment="1">
      <alignment horizontal="center" wrapText="1"/>
    </xf>
    <xf numFmtId="0" fontId="15" fillId="0" borderId="48" xfId="0" applyFont="1" applyBorder="1" applyAlignment="1">
      <alignment horizontal="center"/>
    </xf>
    <xf numFmtId="2" fontId="0" fillId="0" borderId="48" xfId="0" applyNumberFormat="1" applyBorder="1" applyAlignment="1">
      <alignment horizontal="center"/>
    </xf>
    <xf numFmtId="0" fontId="15" fillId="0" borderId="47" xfId="3157" applyBorder="1"/>
    <xf numFmtId="0" fontId="15" fillId="0" borderId="47" xfId="3157" applyBorder="1" applyAlignment="1">
      <alignment horizontal="center" wrapText="1"/>
    </xf>
    <xf numFmtId="0" fontId="15" fillId="0" borderId="48" xfId="3157" applyBorder="1"/>
    <xf numFmtId="0" fontId="15" fillId="0" borderId="48" xfId="3157" applyBorder="1" applyAlignment="1">
      <alignment horizontal="center"/>
    </xf>
    <xf numFmtId="10" fontId="15" fillId="0" borderId="48" xfId="6062" applyNumberFormat="1" applyFont="1" applyBorder="1" applyAlignment="1">
      <alignment horizontal="center"/>
    </xf>
    <xf numFmtId="0" fontId="15" fillId="0" borderId="48" xfId="4277" applyBorder="1" applyAlignment="1">
      <alignment horizontal="left"/>
    </xf>
    <xf numFmtId="0" fontId="8" fillId="0" borderId="47" xfId="7514" applyFont="1" applyBorder="1" applyAlignment="1">
      <alignment horizontal="center" wrapText="1"/>
    </xf>
    <xf numFmtId="0" fontId="0" fillId="0" borderId="39" xfId="0" applyBorder="1"/>
    <xf numFmtId="0" fontId="0" fillId="0" borderId="32" xfId="0" applyBorder="1" applyAlignment="1">
      <alignment horizontal="center"/>
    </xf>
    <xf numFmtId="2" fontId="0" fillId="0" borderId="32" xfId="0" applyNumberFormat="1" applyBorder="1"/>
    <xf numFmtId="2" fontId="0" fillId="0" borderId="32" xfId="0" applyNumberFormat="1" applyBorder="1" applyAlignment="1">
      <alignment horizontal="right"/>
    </xf>
    <xf numFmtId="4" fontId="0" fillId="0" borderId="32" xfId="0" applyNumberFormat="1" applyBorder="1" applyAlignment="1">
      <alignment horizontal="right"/>
    </xf>
    <xf numFmtId="0" fontId="0" fillId="0" borderId="41" xfId="0" applyBorder="1"/>
    <xf numFmtId="0" fontId="0" fillId="0" borderId="33" xfId="0" applyBorder="1" applyAlignment="1">
      <alignment horizontal="center"/>
    </xf>
    <xf numFmtId="2" fontId="0" fillId="0" borderId="33" xfId="0" applyNumberFormat="1" applyBorder="1"/>
    <xf numFmtId="2" fontId="0" fillId="0" borderId="33" xfId="0" applyNumberFormat="1" applyBorder="1" applyAlignment="1">
      <alignment horizontal="right"/>
    </xf>
    <xf numFmtId="2" fontId="15" fillId="0" borderId="33" xfId="0" applyNumberFormat="1" applyFont="1" applyBorder="1"/>
    <xf numFmtId="0" fontId="0" fillId="0" borderId="43" xfId="0" applyBorder="1"/>
    <xf numFmtId="0" fontId="0" fillId="0" borderId="34" xfId="0" applyBorder="1" applyAlignment="1">
      <alignment horizontal="center"/>
    </xf>
    <xf numFmtId="2" fontId="0" fillId="0" borderId="34" xfId="0" applyNumberFormat="1" applyBorder="1"/>
    <xf numFmtId="2" fontId="0" fillId="0" borderId="34" xfId="0" applyNumberFormat="1" applyBorder="1" applyAlignment="1">
      <alignment horizontal="right"/>
    </xf>
    <xf numFmtId="0" fontId="0" fillId="0" borderId="45" xfId="0" applyBorder="1"/>
    <xf numFmtId="0" fontId="0" fillId="0" borderId="35" xfId="0" applyBorder="1" applyAlignment="1">
      <alignment horizontal="center"/>
    </xf>
    <xf numFmtId="2" fontId="0" fillId="0" borderId="35" xfId="0" applyNumberFormat="1" applyBorder="1" applyAlignment="1">
      <alignment horizontal="right"/>
    </xf>
    <xf numFmtId="4" fontId="0" fillId="0" borderId="35" xfId="0" applyNumberFormat="1" applyBorder="1" applyAlignment="1">
      <alignment horizontal="right"/>
    </xf>
    <xf numFmtId="0" fontId="34" fillId="0" borderId="0" xfId="0" applyFont="1"/>
    <xf numFmtId="0" fontId="8" fillId="0" borderId="0" xfId="7423"/>
    <xf numFmtId="10" fontId="34" fillId="0" borderId="29" xfId="41" applyNumberFormat="1" applyFont="1" applyFill="1" applyBorder="1" applyAlignment="1">
      <alignment horizontal="centerContinuous"/>
    </xf>
    <xf numFmtId="9" fontId="8" fillId="0" borderId="31" xfId="41" applyFont="1" applyFill="1" applyBorder="1" applyAlignment="1">
      <alignment horizontal="centerContinuous"/>
    </xf>
    <xf numFmtId="9" fontId="8" fillId="0" borderId="30" xfId="41" applyFont="1" applyFill="1" applyBorder="1" applyAlignment="1">
      <alignment horizontal="centerContinuous"/>
    </xf>
    <xf numFmtId="10" fontId="34" fillId="0" borderId="29" xfId="7520" applyNumberFormat="1" applyFont="1" applyBorder="1" applyAlignment="1">
      <alignment horizontal="centerContinuous"/>
    </xf>
    <xf numFmtId="0" fontId="8" fillId="0" borderId="31" xfId="7520" applyBorder="1" applyAlignment="1">
      <alignment horizontal="centerContinuous"/>
    </xf>
    <xf numFmtId="0" fontId="8" fillId="0" borderId="30" xfId="7520" applyBorder="1" applyAlignment="1">
      <alignment horizontal="centerContinuous"/>
    </xf>
    <xf numFmtId="10" fontId="34" fillId="0" borderId="29" xfId="7529" applyNumberFormat="1" applyFont="1" applyFill="1" applyBorder="1" applyAlignment="1">
      <alignment horizontal="centerContinuous"/>
    </xf>
    <xf numFmtId="10" fontId="34" fillId="0" borderId="0" xfId="7529" applyNumberFormat="1" applyFont="1" applyFill="1" applyBorder="1" applyAlignment="1">
      <alignment horizontal="centerContinuous"/>
    </xf>
    <xf numFmtId="0" fontId="34" fillId="0" borderId="48" xfId="0" applyFont="1" applyBorder="1"/>
    <xf numFmtId="10" fontId="34" fillId="0" borderId="0" xfId="0" applyNumberFormat="1" applyFont="1" applyAlignment="1">
      <alignment horizontal="center"/>
    </xf>
    <xf numFmtId="0" fontId="15" fillId="0" borderId="36" xfId="0" applyFont="1" applyBorder="1" applyAlignment="1">
      <alignment horizontal="center"/>
    </xf>
    <xf numFmtId="0" fontId="0" fillId="0" borderId="38" xfId="0" applyBorder="1"/>
    <xf numFmtId="10" fontId="8" fillId="0" borderId="0" xfId="7423" applyNumberFormat="1"/>
    <xf numFmtId="10" fontId="34" fillId="0" borderId="0" xfId="41" applyNumberFormat="1" applyFont="1" applyFill="1" applyBorder="1" applyAlignment="1">
      <alignment horizontal="centerContinuous"/>
    </xf>
    <xf numFmtId="0" fontId="94" fillId="0" borderId="0" xfId="0" applyFont="1"/>
    <xf numFmtId="44" fontId="0" fillId="0" borderId="0" xfId="0" applyNumberFormat="1"/>
    <xf numFmtId="0" fontId="0" fillId="0" borderId="48" xfId="7520" applyFont="1" applyBorder="1" applyAlignment="1">
      <alignment horizontal="left"/>
    </xf>
    <xf numFmtId="0" fontId="15" fillId="0" borderId="0" xfId="7423" applyFont="1" applyAlignment="1">
      <alignment horizontal="center"/>
    </xf>
    <xf numFmtId="0" fontId="34" fillId="0" borderId="0" xfId="7520" applyFont="1" applyAlignment="1">
      <alignment horizontal="center"/>
    </xf>
    <xf numFmtId="0" fontId="8" fillId="0" borderId="0" xfId="7527" applyFont="1" applyAlignment="1">
      <alignment horizontal="center"/>
    </xf>
    <xf numFmtId="0" fontId="8" fillId="0" borderId="0" xfId="7514" applyFont="1" applyAlignment="1">
      <alignment horizontal="center"/>
    </xf>
    <xf numFmtId="0" fontId="0" fillId="0" borderId="0" xfId="7525" applyFont="1" applyAlignment="1">
      <alignment horizontal="left" wrapText="1"/>
    </xf>
    <xf numFmtId="0" fontId="8" fillId="0" borderId="1" xfId="7520" applyBorder="1" applyAlignment="1">
      <alignment horizontal="center"/>
    </xf>
    <xf numFmtId="0" fontId="34" fillId="0" borderId="48" xfId="7520" applyFont="1" applyBorder="1" applyAlignment="1">
      <alignment horizontal="center" vertical="center"/>
    </xf>
    <xf numFmtId="0" fontId="34" fillId="0" borderId="48" xfId="7520" applyFont="1" applyBorder="1" applyAlignment="1">
      <alignment horizontal="center" vertical="center" wrapText="1"/>
    </xf>
    <xf numFmtId="0" fontId="15" fillId="0" borderId="0" xfId="7525" applyFont="1" applyAlignment="1">
      <alignment horizontal="left" wrapText="1"/>
    </xf>
    <xf numFmtId="0" fontId="8" fillId="0" borderId="0" xfId="7538" applyFont="1" applyAlignment="1">
      <alignment horizontal="center"/>
    </xf>
    <xf numFmtId="0" fontId="8" fillId="0" borderId="48" xfId="7538" applyFont="1" applyBorder="1" applyAlignment="1">
      <alignment horizontal="center"/>
    </xf>
  </cellXfs>
  <cellStyles count="7540">
    <cellStyle name="$ Currency" xfId="43" xr:uid="{00000000-0005-0000-0000-000000000000}"/>
    <cellStyle name="$ Linked Amount" xfId="44" xr:uid="{00000000-0005-0000-0000-000001000000}"/>
    <cellStyle name="$Currency x2" xfId="45" xr:uid="{00000000-0005-0000-0000-000002000000}"/>
    <cellStyle name="$Gas Cost x5" xfId="46" xr:uid="{00000000-0005-0000-0000-000003000000}"/>
    <cellStyle name="20% - Accent1 2" xfId="47" xr:uid="{00000000-0005-0000-0000-000004000000}"/>
    <cellStyle name="20% - Accent1 2 2" xfId="48" xr:uid="{00000000-0005-0000-0000-000005000000}"/>
    <cellStyle name="20% - Accent1 2 3" xfId="49" xr:uid="{00000000-0005-0000-0000-000006000000}"/>
    <cellStyle name="20% - Accent1 2 4" xfId="7432" xr:uid="{00000000-0005-0000-0000-000007000000}"/>
    <cellStyle name="20% - Accent1 3" xfId="50" xr:uid="{00000000-0005-0000-0000-000008000000}"/>
    <cellStyle name="20% - Accent1 3 2" xfId="51" xr:uid="{00000000-0005-0000-0000-000009000000}"/>
    <cellStyle name="20% - Accent1 3 3" xfId="7433" xr:uid="{00000000-0005-0000-0000-00000A000000}"/>
    <cellStyle name="20% - Accent1 4" xfId="52" xr:uid="{00000000-0005-0000-0000-00000B000000}"/>
    <cellStyle name="20% - Accent1 4 2" xfId="53" xr:uid="{00000000-0005-0000-0000-00000C000000}"/>
    <cellStyle name="20% - Accent1 4 3" xfId="7434" xr:uid="{00000000-0005-0000-0000-00000D000000}"/>
    <cellStyle name="20% - Accent1 5" xfId="54" xr:uid="{00000000-0005-0000-0000-00000E000000}"/>
    <cellStyle name="20% - Accent1 5 2" xfId="55" xr:uid="{00000000-0005-0000-0000-00000F000000}"/>
    <cellStyle name="20% - Accent1 5 3" xfId="7435" xr:uid="{00000000-0005-0000-0000-000010000000}"/>
    <cellStyle name="20% - Accent1 6" xfId="56" xr:uid="{00000000-0005-0000-0000-000011000000}"/>
    <cellStyle name="20% - Accent2 2" xfId="57" xr:uid="{00000000-0005-0000-0000-000012000000}"/>
    <cellStyle name="20% - Accent2 2 2" xfId="58" xr:uid="{00000000-0005-0000-0000-000013000000}"/>
    <cellStyle name="20% - Accent2 2 3" xfId="59" xr:uid="{00000000-0005-0000-0000-000014000000}"/>
    <cellStyle name="20% - Accent2 2 4" xfId="7436" xr:uid="{00000000-0005-0000-0000-000015000000}"/>
    <cellStyle name="20% - Accent2 3" xfId="60" xr:uid="{00000000-0005-0000-0000-000016000000}"/>
    <cellStyle name="20% - Accent2 3 2" xfId="61" xr:uid="{00000000-0005-0000-0000-000017000000}"/>
    <cellStyle name="20% - Accent2 3 3" xfId="7437" xr:uid="{00000000-0005-0000-0000-000018000000}"/>
    <cellStyle name="20% - Accent2 4" xfId="62" xr:uid="{00000000-0005-0000-0000-000019000000}"/>
    <cellStyle name="20% - Accent2 4 2" xfId="63" xr:uid="{00000000-0005-0000-0000-00001A000000}"/>
    <cellStyle name="20% - Accent2 4 3" xfId="7438" xr:uid="{00000000-0005-0000-0000-00001B000000}"/>
    <cellStyle name="20% - Accent2 5" xfId="64" xr:uid="{00000000-0005-0000-0000-00001C000000}"/>
    <cellStyle name="20% - Accent2 5 2" xfId="65" xr:uid="{00000000-0005-0000-0000-00001D000000}"/>
    <cellStyle name="20% - Accent2 5 3" xfId="7439" xr:uid="{00000000-0005-0000-0000-00001E000000}"/>
    <cellStyle name="20% - Accent2 6" xfId="66" xr:uid="{00000000-0005-0000-0000-00001F000000}"/>
    <cellStyle name="20% - Accent3 2" xfId="67" xr:uid="{00000000-0005-0000-0000-000020000000}"/>
    <cellStyle name="20% - Accent3 2 2" xfId="68" xr:uid="{00000000-0005-0000-0000-000021000000}"/>
    <cellStyle name="20% - Accent3 2 3" xfId="69" xr:uid="{00000000-0005-0000-0000-000022000000}"/>
    <cellStyle name="20% - Accent3 2 4" xfId="7440" xr:uid="{00000000-0005-0000-0000-000023000000}"/>
    <cellStyle name="20% - Accent3 3" xfId="70" xr:uid="{00000000-0005-0000-0000-000024000000}"/>
    <cellStyle name="20% - Accent3 3 2" xfId="71" xr:uid="{00000000-0005-0000-0000-000025000000}"/>
    <cellStyle name="20% - Accent3 3 3" xfId="7441" xr:uid="{00000000-0005-0000-0000-000026000000}"/>
    <cellStyle name="20% - Accent3 4" xfId="72" xr:uid="{00000000-0005-0000-0000-000027000000}"/>
    <cellStyle name="20% - Accent3 4 2" xfId="73" xr:uid="{00000000-0005-0000-0000-000028000000}"/>
    <cellStyle name="20% - Accent3 4 3" xfId="7442" xr:uid="{00000000-0005-0000-0000-000029000000}"/>
    <cellStyle name="20% - Accent3 5" xfId="74" xr:uid="{00000000-0005-0000-0000-00002A000000}"/>
    <cellStyle name="20% - Accent3 5 2" xfId="75" xr:uid="{00000000-0005-0000-0000-00002B000000}"/>
    <cellStyle name="20% - Accent3 5 3" xfId="7443" xr:uid="{00000000-0005-0000-0000-00002C000000}"/>
    <cellStyle name="20% - Accent3 6" xfId="76" xr:uid="{00000000-0005-0000-0000-00002D000000}"/>
    <cellStyle name="20% - Accent4 2" xfId="77" xr:uid="{00000000-0005-0000-0000-00002E000000}"/>
    <cellStyle name="20% - Accent4 2 2" xfId="78" xr:uid="{00000000-0005-0000-0000-00002F000000}"/>
    <cellStyle name="20% - Accent4 2 3" xfId="79" xr:uid="{00000000-0005-0000-0000-000030000000}"/>
    <cellStyle name="20% - Accent4 2 4" xfId="7444" xr:uid="{00000000-0005-0000-0000-000031000000}"/>
    <cellStyle name="20% - Accent4 3" xfId="80" xr:uid="{00000000-0005-0000-0000-000032000000}"/>
    <cellStyle name="20% - Accent4 3 2" xfId="81" xr:uid="{00000000-0005-0000-0000-000033000000}"/>
    <cellStyle name="20% - Accent4 3 3" xfId="7445" xr:uid="{00000000-0005-0000-0000-000034000000}"/>
    <cellStyle name="20% - Accent4 4" xfId="82" xr:uid="{00000000-0005-0000-0000-000035000000}"/>
    <cellStyle name="20% - Accent4 4 2" xfId="83" xr:uid="{00000000-0005-0000-0000-000036000000}"/>
    <cellStyle name="20% - Accent4 4 3" xfId="7446" xr:uid="{00000000-0005-0000-0000-000037000000}"/>
    <cellStyle name="20% - Accent4 5" xfId="84" xr:uid="{00000000-0005-0000-0000-000038000000}"/>
    <cellStyle name="20% - Accent4 5 2" xfId="85" xr:uid="{00000000-0005-0000-0000-000039000000}"/>
    <cellStyle name="20% - Accent4 5 3" xfId="7447" xr:uid="{00000000-0005-0000-0000-00003A000000}"/>
    <cellStyle name="20% - Accent4 6" xfId="86" xr:uid="{00000000-0005-0000-0000-00003B000000}"/>
    <cellStyle name="20% - Accent5 2" xfId="87" xr:uid="{00000000-0005-0000-0000-00003C000000}"/>
    <cellStyle name="20% - Accent5 2 2" xfId="88" xr:uid="{00000000-0005-0000-0000-00003D000000}"/>
    <cellStyle name="20% - Accent5 2 3" xfId="89" xr:uid="{00000000-0005-0000-0000-00003E000000}"/>
    <cellStyle name="20% - Accent5 2 4" xfId="7448" xr:uid="{00000000-0005-0000-0000-00003F000000}"/>
    <cellStyle name="20% - Accent5 3" xfId="90" xr:uid="{00000000-0005-0000-0000-000040000000}"/>
    <cellStyle name="20% - Accent5 3 2" xfId="91" xr:uid="{00000000-0005-0000-0000-000041000000}"/>
    <cellStyle name="20% - Accent5 3 3" xfId="7449" xr:uid="{00000000-0005-0000-0000-000042000000}"/>
    <cellStyle name="20% - Accent5 4" xfId="92" xr:uid="{00000000-0005-0000-0000-000043000000}"/>
    <cellStyle name="20% - Accent5 4 2" xfId="93" xr:uid="{00000000-0005-0000-0000-000044000000}"/>
    <cellStyle name="20% - Accent5 4 3" xfId="7450" xr:uid="{00000000-0005-0000-0000-000045000000}"/>
    <cellStyle name="20% - Accent5 5" xfId="94" xr:uid="{00000000-0005-0000-0000-000046000000}"/>
    <cellStyle name="20% - Accent5 5 2" xfId="95" xr:uid="{00000000-0005-0000-0000-000047000000}"/>
    <cellStyle name="20% - Accent5 5 3" xfId="7451" xr:uid="{00000000-0005-0000-0000-000048000000}"/>
    <cellStyle name="20% - Accent5 6" xfId="96" xr:uid="{00000000-0005-0000-0000-000049000000}"/>
    <cellStyle name="20% - Accent6 2" xfId="97" xr:uid="{00000000-0005-0000-0000-00004A000000}"/>
    <cellStyle name="20% - Accent6 2 2" xfId="98" xr:uid="{00000000-0005-0000-0000-00004B000000}"/>
    <cellStyle name="20% - Accent6 2 3" xfId="99" xr:uid="{00000000-0005-0000-0000-00004C000000}"/>
    <cellStyle name="20% - Accent6 2 4" xfId="7452" xr:uid="{00000000-0005-0000-0000-00004D000000}"/>
    <cellStyle name="20% - Accent6 3" xfId="100" xr:uid="{00000000-0005-0000-0000-00004E000000}"/>
    <cellStyle name="20% - Accent6 3 2" xfId="101" xr:uid="{00000000-0005-0000-0000-00004F000000}"/>
    <cellStyle name="20% - Accent6 3 3" xfId="7453" xr:uid="{00000000-0005-0000-0000-000050000000}"/>
    <cellStyle name="20% - Accent6 4" xfId="102" xr:uid="{00000000-0005-0000-0000-000051000000}"/>
    <cellStyle name="20% - Accent6 4 2" xfId="103" xr:uid="{00000000-0005-0000-0000-000052000000}"/>
    <cellStyle name="20% - Accent6 4 3" xfId="7454" xr:uid="{00000000-0005-0000-0000-000053000000}"/>
    <cellStyle name="20% - Accent6 5" xfId="104" xr:uid="{00000000-0005-0000-0000-000054000000}"/>
    <cellStyle name="20% - Accent6 5 2" xfId="105" xr:uid="{00000000-0005-0000-0000-000055000000}"/>
    <cellStyle name="20% - Accent6 5 3" xfId="7455" xr:uid="{00000000-0005-0000-0000-000056000000}"/>
    <cellStyle name="20% - Accent6 6" xfId="106" xr:uid="{00000000-0005-0000-0000-000057000000}"/>
    <cellStyle name="40% - Accent1 2" xfId="107" xr:uid="{00000000-0005-0000-0000-000058000000}"/>
    <cellStyle name="40% - Accent1 2 2" xfId="108" xr:uid="{00000000-0005-0000-0000-000059000000}"/>
    <cellStyle name="40% - Accent1 2 3" xfId="109" xr:uid="{00000000-0005-0000-0000-00005A000000}"/>
    <cellStyle name="40% - Accent1 2 4" xfId="7456" xr:uid="{00000000-0005-0000-0000-00005B000000}"/>
    <cellStyle name="40% - Accent1 3" xfId="110" xr:uid="{00000000-0005-0000-0000-00005C000000}"/>
    <cellStyle name="40% - Accent1 3 2" xfId="111" xr:uid="{00000000-0005-0000-0000-00005D000000}"/>
    <cellStyle name="40% - Accent1 3 3" xfId="7457" xr:uid="{00000000-0005-0000-0000-00005E000000}"/>
    <cellStyle name="40% - Accent1 4" xfId="112" xr:uid="{00000000-0005-0000-0000-00005F000000}"/>
    <cellStyle name="40% - Accent1 4 2" xfId="113" xr:uid="{00000000-0005-0000-0000-000060000000}"/>
    <cellStyle name="40% - Accent1 4 3" xfId="7458" xr:uid="{00000000-0005-0000-0000-000061000000}"/>
    <cellStyle name="40% - Accent1 5" xfId="114" xr:uid="{00000000-0005-0000-0000-000062000000}"/>
    <cellStyle name="40% - Accent1 5 2" xfId="115" xr:uid="{00000000-0005-0000-0000-000063000000}"/>
    <cellStyle name="40% - Accent1 5 3" xfId="7459" xr:uid="{00000000-0005-0000-0000-000064000000}"/>
    <cellStyle name="40% - Accent1 6" xfId="116" xr:uid="{00000000-0005-0000-0000-000065000000}"/>
    <cellStyle name="40% - Accent2 2" xfId="117" xr:uid="{00000000-0005-0000-0000-000066000000}"/>
    <cellStyle name="40% - Accent2 2 2" xfId="118" xr:uid="{00000000-0005-0000-0000-000067000000}"/>
    <cellStyle name="40% - Accent2 2 3" xfId="119" xr:uid="{00000000-0005-0000-0000-000068000000}"/>
    <cellStyle name="40% - Accent2 2 4" xfId="7460" xr:uid="{00000000-0005-0000-0000-000069000000}"/>
    <cellStyle name="40% - Accent2 3" xfId="120" xr:uid="{00000000-0005-0000-0000-00006A000000}"/>
    <cellStyle name="40% - Accent2 3 2" xfId="121" xr:uid="{00000000-0005-0000-0000-00006B000000}"/>
    <cellStyle name="40% - Accent2 3 3" xfId="7461" xr:uid="{00000000-0005-0000-0000-00006C000000}"/>
    <cellStyle name="40% - Accent2 4" xfId="122" xr:uid="{00000000-0005-0000-0000-00006D000000}"/>
    <cellStyle name="40% - Accent2 4 2" xfId="123" xr:uid="{00000000-0005-0000-0000-00006E000000}"/>
    <cellStyle name="40% - Accent2 4 3" xfId="7462" xr:uid="{00000000-0005-0000-0000-00006F000000}"/>
    <cellStyle name="40% - Accent2 5" xfId="124" xr:uid="{00000000-0005-0000-0000-000070000000}"/>
    <cellStyle name="40% - Accent2 5 2" xfId="125" xr:uid="{00000000-0005-0000-0000-000071000000}"/>
    <cellStyle name="40% - Accent2 5 3" xfId="7463" xr:uid="{00000000-0005-0000-0000-000072000000}"/>
    <cellStyle name="40% - Accent2 6" xfId="126" xr:uid="{00000000-0005-0000-0000-000073000000}"/>
    <cellStyle name="40% - Accent3 2" xfId="127" xr:uid="{00000000-0005-0000-0000-000074000000}"/>
    <cellStyle name="40% - Accent3 2 2" xfId="128" xr:uid="{00000000-0005-0000-0000-000075000000}"/>
    <cellStyle name="40% - Accent3 2 3" xfId="129" xr:uid="{00000000-0005-0000-0000-000076000000}"/>
    <cellStyle name="40% - Accent3 2 4" xfId="7464" xr:uid="{00000000-0005-0000-0000-000077000000}"/>
    <cellStyle name="40% - Accent3 3" xfId="130" xr:uid="{00000000-0005-0000-0000-000078000000}"/>
    <cellStyle name="40% - Accent3 3 2" xfId="131" xr:uid="{00000000-0005-0000-0000-000079000000}"/>
    <cellStyle name="40% - Accent3 3 3" xfId="7465" xr:uid="{00000000-0005-0000-0000-00007A000000}"/>
    <cellStyle name="40% - Accent3 4" xfId="132" xr:uid="{00000000-0005-0000-0000-00007B000000}"/>
    <cellStyle name="40% - Accent3 4 2" xfId="133" xr:uid="{00000000-0005-0000-0000-00007C000000}"/>
    <cellStyle name="40% - Accent3 4 3" xfId="7466" xr:uid="{00000000-0005-0000-0000-00007D000000}"/>
    <cellStyle name="40% - Accent3 5" xfId="134" xr:uid="{00000000-0005-0000-0000-00007E000000}"/>
    <cellStyle name="40% - Accent3 5 2" xfId="135" xr:uid="{00000000-0005-0000-0000-00007F000000}"/>
    <cellStyle name="40% - Accent3 5 3" xfId="7467" xr:uid="{00000000-0005-0000-0000-000080000000}"/>
    <cellStyle name="40% - Accent3 6" xfId="136" xr:uid="{00000000-0005-0000-0000-000081000000}"/>
    <cellStyle name="40% - Accent4 2" xfId="137" xr:uid="{00000000-0005-0000-0000-000082000000}"/>
    <cellStyle name="40% - Accent4 2 2" xfId="138" xr:uid="{00000000-0005-0000-0000-000083000000}"/>
    <cellStyle name="40% - Accent4 2 3" xfId="139" xr:uid="{00000000-0005-0000-0000-000084000000}"/>
    <cellStyle name="40% - Accent4 2 4" xfId="7468" xr:uid="{00000000-0005-0000-0000-000085000000}"/>
    <cellStyle name="40% - Accent4 3" xfId="140" xr:uid="{00000000-0005-0000-0000-000086000000}"/>
    <cellStyle name="40% - Accent4 3 2" xfId="141" xr:uid="{00000000-0005-0000-0000-000087000000}"/>
    <cellStyle name="40% - Accent4 3 3" xfId="7469" xr:uid="{00000000-0005-0000-0000-000088000000}"/>
    <cellStyle name="40% - Accent4 4" xfId="142" xr:uid="{00000000-0005-0000-0000-000089000000}"/>
    <cellStyle name="40% - Accent4 4 2" xfId="143" xr:uid="{00000000-0005-0000-0000-00008A000000}"/>
    <cellStyle name="40% - Accent4 4 3" xfId="7470" xr:uid="{00000000-0005-0000-0000-00008B000000}"/>
    <cellStyle name="40% - Accent4 5" xfId="144" xr:uid="{00000000-0005-0000-0000-00008C000000}"/>
    <cellStyle name="40% - Accent4 5 2" xfId="145" xr:uid="{00000000-0005-0000-0000-00008D000000}"/>
    <cellStyle name="40% - Accent4 5 3" xfId="7471" xr:uid="{00000000-0005-0000-0000-00008E000000}"/>
    <cellStyle name="40% - Accent4 6" xfId="146" xr:uid="{00000000-0005-0000-0000-00008F000000}"/>
    <cellStyle name="40% - Accent5 2" xfId="147" xr:uid="{00000000-0005-0000-0000-000090000000}"/>
    <cellStyle name="40% - Accent5 2 2" xfId="148" xr:uid="{00000000-0005-0000-0000-000091000000}"/>
    <cellStyle name="40% - Accent5 2 3" xfId="149" xr:uid="{00000000-0005-0000-0000-000092000000}"/>
    <cellStyle name="40% - Accent5 2 4" xfId="7472" xr:uid="{00000000-0005-0000-0000-000093000000}"/>
    <cellStyle name="40% - Accent5 3" xfId="150" xr:uid="{00000000-0005-0000-0000-000094000000}"/>
    <cellStyle name="40% - Accent5 3 2" xfId="151" xr:uid="{00000000-0005-0000-0000-000095000000}"/>
    <cellStyle name="40% - Accent5 3 3" xfId="7473" xr:uid="{00000000-0005-0000-0000-000096000000}"/>
    <cellStyle name="40% - Accent5 4" xfId="152" xr:uid="{00000000-0005-0000-0000-000097000000}"/>
    <cellStyle name="40% - Accent5 4 2" xfId="153" xr:uid="{00000000-0005-0000-0000-000098000000}"/>
    <cellStyle name="40% - Accent5 4 3" xfId="7474" xr:uid="{00000000-0005-0000-0000-000099000000}"/>
    <cellStyle name="40% - Accent5 5" xfId="154" xr:uid="{00000000-0005-0000-0000-00009A000000}"/>
    <cellStyle name="40% - Accent5 5 2" xfId="155" xr:uid="{00000000-0005-0000-0000-00009B000000}"/>
    <cellStyle name="40% - Accent5 5 3" xfId="7475" xr:uid="{00000000-0005-0000-0000-00009C000000}"/>
    <cellStyle name="40% - Accent5 6" xfId="156" xr:uid="{00000000-0005-0000-0000-00009D000000}"/>
    <cellStyle name="40% - Accent6 2" xfId="157" xr:uid="{00000000-0005-0000-0000-00009E000000}"/>
    <cellStyle name="40% - Accent6 2 2" xfId="158" xr:uid="{00000000-0005-0000-0000-00009F000000}"/>
    <cellStyle name="40% - Accent6 2 3" xfId="159" xr:uid="{00000000-0005-0000-0000-0000A0000000}"/>
    <cellStyle name="40% - Accent6 2 4" xfId="7476" xr:uid="{00000000-0005-0000-0000-0000A1000000}"/>
    <cellStyle name="40% - Accent6 3" xfId="160" xr:uid="{00000000-0005-0000-0000-0000A2000000}"/>
    <cellStyle name="40% - Accent6 3 2" xfId="161" xr:uid="{00000000-0005-0000-0000-0000A3000000}"/>
    <cellStyle name="40% - Accent6 3 3" xfId="7477" xr:uid="{00000000-0005-0000-0000-0000A4000000}"/>
    <cellStyle name="40% - Accent6 4" xfId="162" xr:uid="{00000000-0005-0000-0000-0000A5000000}"/>
    <cellStyle name="40% - Accent6 4 2" xfId="163" xr:uid="{00000000-0005-0000-0000-0000A6000000}"/>
    <cellStyle name="40% - Accent6 4 3" xfId="7478" xr:uid="{00000000-0005-0000-0000-0000A7000000}"/>
    <cellStyle name="40% - Accent6 5" xfId="164" xr:uid="{00000000-0005-0000-0000-0000A8000000}"/>
    <cellStyle name="40% - Accent6 5 2" xfId="165" xr:uid="{00000000-0005-0000-0000-0000A9000000}"/>
    <cellStyle name="40% - Accent6 5 3" xfId="7479" xr:uid="{00000000-0005-0000-0000-0000AA000000}"/>
    <cellStyle name="40% - Accent6 6" xfId="166" xr:uid="{00000000-0005-0000-0000-0000AB000000}"/>
    <cellStyle name="60% - Accent1 2" xfId="167" xr:uid="{00000000-0005-0000-0000-0000AC000000}"/>
    <cellStyle name="60% - Accent1 3" xfId="168" xr:uid="{00000000-0005-0000-0000-0000AD000000}"/>
    <cellStyle name="60% - Accent1 4" xfId="169" xr:uid="{00000000-0005-0000-0000-0000AE000000}"/>
    <cellStyle name="60% - Accent1 5" xfId="170" xr:uid="{00000000-0005-0000-0000-0000AF000000}"/>
    <cellStyle name="60% - Accent1 6" xfId="171" xr:uid="{00000000-0005-0000-0000-0000B0000000}"/>
    <cellStyle name="60% - Accent2 2" xfId="172" xr:uid="{00000000-0005-0000-0000-0000B1000000}"/>
    <cellStyle name="60% - Accent2 3" xfId="173" xr:uid="{00000000-0005-0000-0000-0000B2000000}"/>
    <cellStyle name="60% - Accent2 4" xfId="174" xr:uid="{00000000-0005-0000-0000-0000B3000000}"/>
    <cellStyle name="60% - Accent2 5" xfId="175" xr:uid="{00000000-0005-0000-0000-0000B4000000}"/>
    <cellStyle name="60% - Accent2 6" xfId="176" xr:uid="{00000000-0005-0000-0000-0000B5000000}"/>
    <cellStyle name="60% - Accent3 2" xfId="177" xr:uid="{00000000-0005-0000-0000-0000B6000000}"/>
    <cellStyle name="60% - Accent3 3" xfId="178" xr:uid="{00000000-0005-0000-0000-0000B7000000}"/>
    <cellStyle name="60% - Accent3 4" xfId="179" xr:uid="{00000000-0005-0000-0000-0000B8000000}"/>
    <cellStyle name="60% - Accent3 5" xfId="180" xr:uid="{00000000-0005-0000-0000-0000B9000000}"/>
    <cellStyle name="60% - Accent3 6" xfId="181" xr:uid="{00000000-0005-0000-0000-0000BA000000}"/>
    <cellStyle name="60% - Accent4 2" xfId="182" xr:uid="{00000000-0005-0000-0000-0000BB000000}"/>
    <cellStyle name="60% - Accent4 3" xfId="183" xr:uid="{00000000-0005-0000-0000-0000BC000000}"/>
    <cellStyle name="60% - Accent4 4" xfId="184" xr:uid="{00000000-0005-0000-0000-0000BD000000}"/>
    <cellStyle name="60% - Accent4 5" xfId="185" xr:uid="{00000000-0005-0000-0000-0000BE000000}"/>
    <cellStyle name="60% - Accent4 6" xfId="186" xr:uid="{00000000-0005-0000-0000-0000BF000000}"/>
    <cellStyle name="60% - Accent5 2" xfId="187" xr:uid="{00000000-0005-0000-0000-0000C0000000}"/>
    <cellStyle name="60% - Accent5 3" xfId="188" xr:uid="{00000000-0005-0000-0000-0000C1000000}"/>
    <cellStyle name="60% - Accent5 4" xfId="189" xr:uid="{00000000-0005-0000-0000-0000C2000000}"/>
    <cellStyle name="60% - Accent5 5" xfId="190" xr:uid="{00000000-0005-0000-0000-0000C3000000}"/>
    <cellStyle name="60% - Accent5 6" xfId="191" xr:uid="{00000000-0005-0000-0000-0000C4000000}"/>
    <cellStyle name="60% - Accent6 2" xfId="192" xr:uid="{00000000-0005-0000-0000-0000C5000000}"/>
    <cellStyle name="60% - Accent6 3" xfId="193" xr:uid="{00000000-0005-0000-0000-0000C6000000}"/>
    <cellStyle name="60% - Accent6 4" xfId="194" xr:uid="{00000000-0005-0000-0000-0000C7000000}"/>
    <cellStyle name="60% - Accent6 5" xfId="195" xr:uid="{00000000-0005-0000-0000-0000C8000000}"/>
    <cellStyle name="60% - Accent6 6" xfId="196" xr:uid="{00000000-0005-0000-0000-0000C9000000}"/>
    <cellStyle name="Accent1 2" xfId="197" xr:uid="{00000000-0005-0000-0000-0000CA000000}"/>
    <cellStyle name="Accent1 3" xfId="198" xr:uid="{00000000-0005-0000-0000-0000CB000000}"/>
    <cellStyle name="Accent1 4" xfId="199" xr:uid="{00000000-0005-0000-0000-0000CC000000}"/>
    <cellStyle name="Accent1 5" xfId="200" xr:uid="{00000000-0005-0000-0000-0000CD000000}"/>
    <cellStyle name="Accent1 6" xfId="201" xr:uid="{00000000-0005-0000-0000-0000CE000000}"/>
    <cellStyle name="Accent2 2" xfId="202" xr:uid="{00000000-0005-0000-0000-0000CF000000}"/>
    <cellStyle name="Accent2 3" xfId="203" xr:uid="{00000000-0005-0000-0000-0000D0000000}"/>
    <cellStyle name="Accent2 4" xfId="204" xr:uid="{00000000-0005-0000-0000-0000D1000000}"/>
    <cellStyle name="Accent2 5" xfId="205" xr:uid="{00000000-0005-0000-0000-0000D2000000}"/>
    <cellStyle name="Accent2 6" xfId="206" xr:uid="{00000000-0005-0000-0000-0000D3000000}"/>
    <cellStyle name="Accent3 2" xfId="207" xr:uid="{00000000-0005-0000-0000-0000D4000000}"/>
    <cellStyle name="Accent3 3" xfId="208" xr:uid="{00000000-0005-0000-0000-0000D5000000}"/>
    <cellStyle name="Accent3 4" xfId="209" xr:uid="{00000000-0005-0000-0000-0000D6000000}"/>
    <cellStyle name="Accent3 5" xfId="210" xr:uid="{00000000-0005-0000-0000-0000D7000000}"/>
    <cellStyle name="Accent3 6" xfId="211" xr:uid="{00000000-0005-0000-0000-0000D8000000}"/>
    <cellStyle name="Accent4 2" xfId="212" xr:uid="{00000000-0005-0000-0000-0000D9000000}"/>
    <cellStyle name="Accent4 3" xfId="213" xr:uid="{00000000-0005-0000-0000-0000DA000000}"/>
    <cellStyle name="Accent4 4" xfId="214" xr:uid="{00000000-0005-0000-0000-0000DB000000}"/>
    <cellStyle name="Accent4 5" xfId="215" xr:uid="{00000000-0005-0000-0000-0000DC000000}"/>
    <cellStyle name="Accent4 6" xfId="216" xr:uid="{00000000-0005-0000-0000-0000DD000000}"/>
    <cellStyle name="Accent5 2" xfId="217" xr:uid="{00000000-0005-0000-0000-0000DE000000}"/>
    <cellStyle name="Accent5 3" xfId="218" xr:uid="{00000000-0005-0000-0000-0000DF000000}"/>
    <cellStyle name="Accent5 4" xfId="219" xr:uid="{00000000-0005-0000-0000-0000E0000000}"/>
    <cellStyle name="Accent5 5" xfId="220" xr:uid="{00000000-0005-0000-0000-0000E1000000}"/>
    <cellStyle name="Accent5 6" xfId="221" xr:uid="{00000000-0005-0000-0000-0000E2000000}"/>
    <cellStyle name="Accent6 2" xfId="222" xr:uid="{00000000-0005-0000-0000-0000E3000000}"/>
    <cellStyle name="Accent6 3" xfId="223" xr:uid="{00000000-0005-0000-0000-0000E4000000}"/>
    <cellStyle name="Accent6 4" xfId="224" xr:uid="{00000000-0005-0000-0000-0000E5000000}"/>
    <cellStyle name="Accent6 5" xfId="225" xr:uid="{00000000-0005-0000-0000-0000E6000000}"/>
    <cellStyle name="Accent6 6" xfId="226" xr:uid="{00000000-0005-0000-0000-0000E7000000}"/>
    <cellStyle name="Account No." xfId="227" xr:uid="{00000000-0005-0000-0000-0000E8000000}"/>
    <cellStyle name="Account No. 2" xfId="228" xr:uid="{00000000-0005-0000-0000-0000E9000000}"/>
    <cellStyle name="adj detail" xfId="229" xr:uid="{00000000-0005-0000-0000-0000EA000000}"/>
    <cellStyle name="Allocated" xfId="230" xr:uid="{00000000-0005-0000-0000-0000EB000000}"/>
    <cellStyle name="Bad 2" xfId="231" xr:uid="{00000000-0005-0000-0000-0000EC000000}"/>
    <cellStyle name="Bad 3" xfId="232" xr:uid="{00000000-0005-0000-0000-0000ED000000}"/>
    <cellStyle name="Bad 4" xfId="233" xr:uid="{00000000-0005-0000-0000-0000EE000000}"/>
    <cellStyle name="Bad 5" xfId="234" xr:uid="{00000000-0005-0000-0000-0000EF000000}"/>
    <cellStyle name="Bad 6" xfId="235" xr:uid="{00000000-0005-0000-0000-0000F0000000}"/>
    <cellStyle name="Calculation 2" xfId="236" xr:uid="{00000000-0005-0000-0000-0000F1000000}"/>
    <cellStyle name="Calculation 3" xfId="237" xr:uid="{00000000-0005-0000-0000-0000F2000000}"/>
    <cellStyle name="Calculation 4" xfId="238" xr:uid="{00000000-0005-0000-0000-0000F3000000}"/>
    <cellStyle name="Calculation 5" xfId="239" xr:uid="{00000000-0005-0000-0000-0000F4000000}"/>
    <cellStyle name="Calculation 6" xfId="240" xr:uid="{00000000-0005-0000-0000-0000F5000000}"/>
    <cellStyle name="Check Cell 2" xfId="241" xr:uid="{00000000-0005-0000-0000-0000F6000000}"/>
    <cellStyle name="Check Cell 3" xfId="242" xr:uid="{00000000-0005-0000-0000-0000F7000000}"/>
    <cellStyle name="Check Cell 4" xfId="243" xr:uid="{00000000-0005-0000-0000-0000F8000000}"/>
    <cellStyle name="Check Cell 5" xfId="244" xr:uid="{00000000-0005-0000-0000-0000F9000000}"/>
    <cellStyle name="Check Cell 6" xfId="245" xr:uid="{00000000-0005-0000-0000-0000FA000000}"/>
    <cellStyle name="Col Cent" xfId="246" xr:uid="{00000000-0005-0000-0000-0000FB000000}"/>
    <cellStyle name="Col Cent Across" xfId="247" xr:uid="{00000000-0005-0000-0000-0000FC000000}"/>
    <cellStyle name="Col Head Cent" xfId="248" xr:uid="{00000000-0005-0000-0000-0000FD000000}"/>
    <cellStyle name="Col Head Cent 2" xfId="249" xr:uid="{00000000-0005-0000-0000-0000FE000000}"/>
    <cellStyle name="Comma [0] 2" xfId="250" xr:uid="{00000000-0005-0000-0000-0000FF000000}"/>
    <cellStyle name="Comma 10" xfId="251" xr:uid="{00000000-0005-0000-0000-000000010000}"/>
    <cellStyle name="Comma 11" xfId="252" xr:uid="{00000000-0005-0000-0000-000001010000}"/>
    <cellStyle name="Comma 12" xfId="253" xr:uid="{00000000-0005-0000-0000-000002010000}"/>
    <cellStyle name="Comma 13" xfId="254" xr:uid="{00000000-0005-0000-0000-000003010000}"/>
    <cellStyle name="Comma 14" xfId="255" xr:uid="{00000000-0005-0000-0000-000004010000}"/>
    <cellStyle name="Comma 15" xfId="256" xr:uid="{00000000-0005-0000-0000-000005010000}"/>
    <cellStyle name="Comma 16" xfId="257" xr:uid="{00000000-0005-0000-0000-000006010000}"/>
    <cellStyle name="Comma 17" xfId="258" xr:uid="{00000000-0005-0000-0000-000007010000}"/>
    <cellStyle name="Comma 18" xfId="259" xr:uid="{00000000-0005-0000-0000-000008010000}"/>
    <cellStyle name="Comma 18 2" xfId="260" xr:uid="{00000000-0005-0000-0000-000009010000}"/>
    <cellStyle name="Comma 18 3" xfId="261" xr:uid="{00000000-0005-0000-0000-00000A010000}"/>
    <cellStyle name="Comma 19" xfId="262" xr:uid="{00000000-0005-0000-0000-00000B010000}"/>
    <cellStyle name="Comma 2" xfId="32" xr:uid="{00000000-0005-0000-0000-00000C010000}"/>
    <cellStyle name="Comma 2 10" xfId="263" xr:uid="{00000000-0005-0000-0000-00000D010000}"/>
    <cellStyle name="Comma 2 10 2" xfId="264" xr:uid="{00000000-0005-0000-0000-00000E010000}"/>
    <cellStyle name="Comma 2 10 2 2" xfId="265" xr:uid="{00000000-0005-0000-0000-00000F010000}"/>
    <cellStyle name="Comma 2 10 3" xfId="266" xr:uid="{00000000-0005-0000-0000-000010010000}"/>
    <cellStyle name="Comma 2 100" xfId="267" xr:uid="{00000000-0005-0000-0000-000011010000}"/>
    <cellStyle name="Comma 2 101" xfId="268" xr:uid="{00000000-0005-0000-0000-000012010000}"/>
    <cellStyle name="Comma 2 102" xfId="269" xr:uid="{00000000-0005-0000-0000-000013010000}"/>
    <cellStyle name="Comma 2 103" xfId="270" xr:uid="{00000000-0005-0000-0000-000014010000}"/>
    <cellStyle name="Comma 2 104" xfId="271" xr:uid="{00000000-0005-0000-0000-000015010000}"/>
    <cellStyle name="Comma 2 105" xfId="272" xr:uid="{00000000-0005-0000-0000-000016010000}"/>
    <cellStyle name="Comma 2 106" xfId="273" xr:uid="{00000000-0005-0000-0000-000017010000}"/>
    <cellStyle name="Comma 2 107" xfId="274" xr:uid="{00000000-0005-0000-0000-000018010000}"/>
    <cellStyle name="Comma 2 108" xfId="275" xr:uid="{00000000-0005-0000-0000-000019010000}"/>
    <cellStyle name="Comma 2 109" xfId="276" xr:uid="{00000000-0005-0000-0000-00001A010000}"/>
    <cellStyle name="Comma 2 11" xfId="277" xr:uid="{00000000-0005-0000-0000-00001B010000}"/>
    <cellStyle name="Comma 2 11 2" xfId="278" xr:uid="{00000000-0005-0000-0000-00001C010000}"/>
    <cellStyle name="Comma 2 11 2 2" xfId="279" xr:uid="{00000000-0005-0000-0000-00001D010000}"/>
    <cellStyle name="Comma 2 11 3" xfId="280" xr:uid="{00000000-0005-0000-0000-00001E010000}"/>
    <cellStyle name="Comma 2 110" xfId="281" xr:uid="{00000000-0005-0000-0000-00001F010000}"/>
    <cellStyle name="Comma 2 111" xfId="282" xr:uid="{00000000-0005-0000-0000-000020010000}"/>
    <cellStyle name="Comma 2 112" xfId="283" xr:uid="{00000000-0005-0000-0000-000021010000}"/>
    <cellStyle name="Comma 2 113" xfId="284" xr:uid="{00000000-0005-0000-0000-000022010000}"/>
    <cellStyle name="Comma 2 114" xfId="285" xr:uid="{00000000-0005-0000-0000-000023010000}"/>
    <cellStyle name="Comma 2 115" xfId="286" xr:uid="{00000000-0005-0000-0000-000024010000}"/>
    <cellStyle name="Comma 2 116" xfId="287" xr:uid="{00000000-0005-0000-0000-000025010000}"/>
    <cellStyle name="Comma 2 117" xfId="288" xr:uid="{00000000-0005-0000-0000-000026010000}"/>
    <cellStyle name="Comma 2 118" xfId="289" xr:uid="{00000000-0005-0000-0000-000027010000}"/>
    <cellStyle name="Comma 2 119" xfId="290" xr:uid="{00000000-0005-0000-0000-000028010000}"/>
    <cellStyle name="Comma 2 12" xfId="291" xr:uid="{00000000-0005-0000-0000-000029010000}"/>
    <cellStyle name="Comma 2 12 2" xfId="292" xr:uid="{00000000-0005-0000-0000-00002A010000}"/>
    <cellStyle name="Comma 2 12 2 2" xfId="293" xr:uid="{00000000-0005-0000-0000-00002B010000}"/>
    <cellStyle name="Comma 2 12 3" xfId="294" xr:uid="{00000000-0005-0000-0000-00002C010000}"/>
    <cellStyle name="Comma 2 120" xfId="295" xr:uid="{00000000-0005-0000-0000-00002D010000}"/>
    <cellStyle name="Comma 2 121" xfId="296" xr:uid="{00000000-0005-0000-0000-00002E010000}"/>
    <cellStyle name="Comma 2 122" xfId="297" xr:uid="{00000000-0005-0000-0000-00002F010000}"/>
    <cellStyle name="Comma 2 123" xfId="298" xr:uid="{00000000-0005-0000-0000-000030010000}"/>
    <cellStyle name="Comma 2 124" xfId="299" xr:uid="{00000000-0005-0000-0000-000031010000}"/>
    <cellStyle name="Comma 2 125" xfId="300" xr:uid="{00000000-0005-0000-0000-000032010000}"/>
    <cellStyle name="Comma 2 126" xfId="301" xr:uid="{00000000-0005-0000-0000-000033010000}"/>
    <cellStyle name="Comma 2 127" xfId="302" xr:uid="{00000000-0005-0000-0000-000034010000}"/>
    <cellStyle name="Comma 2 128" xfId="303" xr:uid="{00000000-0005-0000-0000-000035010000}"/>
    <cellStyle name="Comma 2 129" xfId="304" xr:uid="{00000000-0005-0000-0000-000036010000}"/>
    <cellStyle name="Comma 2 13" xfId="305" xr:uid="{00000000-0005-0000-0000-000037010000}"/>
    <cellStyle name="Comma 2 13 2" xfId="306" xr:uid="{00000000-0005-0000-0000-000038010000}"/>
    <cellStyle name="Comma 2 13 2 2" xfId="307" xr:uid="{00000000-0005-0000-0000-000039010000}"/>
    <cellStyle name="Comma 2 13 3" xfId="308" xr:uid="{00000000-0005-0000-0000-00003A010000}"/>
    <cellStyle name="Comma 2 130" xfId="309" xr:uid="{00000000-0005-0000-0000-00003B010000}"/>
    <cellStyle name="Comma 2 131" xfId="310" xr:uid="{00000000-0005-0000-0000-00003C010000}"/>
    <cellStyle name="Comma 2 132" xfId="311" xr:uid="{00000000-0005-0000-0000-00003D010000}"/>
    <cellStyle name="Comma 2 133" xfId="312" xr:uid="{00000000-0005-0000-0000-00003E010000}"/>
    <cellStyle name="Comma 2 134" xfId="313" xr:uid="{00000000-0005-0000-0000-00003F010000}"/>
    <cellStyle name="Comma 2 135" xfId="314" xr:uid="{00000000-0005-0000-0000-000040010000}"/>
    <cellStyle name="Comma 2 136" xfId="315" xr:uid="{00000000-0005-0000-0000-000041010000}"/>
    <cellStyle name="Comma 2 137" xfId="316" xr:uid="{00000000-0005-0000-0000-000042010000}"/>
    <cellStyle name="Comma 2 138" xfId="317" xr:uid="{00000000-0005-0000-0000-000043010000}"/>
    <cellStyle name="Comma 2 139" xfId="318" xr:uid="{00000000-0005-0000-0000-000044010000}"/>
    <cellStyle name="Comma 2 14" xfId="319" xr:uid="{00000000-0005-0000-0000-000045010000}"/>
    <cellStyle name="Comma 2 14 2" xfId="320" xr:uid="{00000000-0005-0000-0000-000046010000}"/>
    <cellStyle name="Comma 2 14 2 2" xfId="321" xr:uid="{00000000-0005-0000-0000-000047010000}"/>
    <cellStyle name="Comma 2 14 3" xfId="322" xr:uid="{00000000-0005-0000-0000-000048010000}"/>
    <cellStyle name="Comma 2 140" xfId="323" xr:uid="{00000000-0005-0000-0000-000049010000}"/>
    <cellStyle name="Comma 2 141" xfId="324" xr:uid="{00000000-0005-0000-0000-00004A010000}"/>
    <cellStyle name="Comma 2 142" xfId="325" xr:uid="{00000000-0005-0000-0000-00004B010000}"/>
    <cellStyle name="Comma 2 143" xfId="326" xr:uid="{00000000-0005-0000-0000-00004C010000}"/>
    <cellStyle name="Comma 2 144" xfId="327" xr:uid="{00000000-0005-0000-0000-00004D010000}"/>
    <cellStyle name="Comma 2 145" xfId="328" xr:uid="{00000000-0005-0000-0000-00004E010000}"/>
    <cellStyle name="Comma 2 146" xfId="329" xr:uid="{00000000-0005-0000-0000-00004F010000}"/>
    <cellStyle name="Comma 2 147" xfId="330" xr:uid="{00000000-0005-0000-0000-000050010000}"/>
    <cellStyle name="Comma 2 148" xfId="331" xr:uid="{00000000-0005-0000-0000-000051010000}"/>
    <cellStyle name="Comma 2 149" xfId="332" xr:uid="{00000000-0005-0000-0000-000052010000}"/>
    <cellStyle name="Comma 2 15" xfId="333" xr:uid="{00000000-0005-0000-0000-000053010000}"/>
    <cellStyle name="Comma 2 15 2" xfId="334" xr:uid="{00000000-0005-0000-0000-000054010000}"/>
    <cellStyle name="Comma 2 15 2 2" xfId="335" xr:uid="{00000000-0005-0000-0000-000055010000}"/>
    <cellStyle name="Comma 2 15 3" xfId="336" xr:uid="{00000000-0005-0000-0000-000056010000}"/>
    <cellStyle name="Comma 2 150" xfId="337" xr:uid="{00000000-0005-0000-0000-000057010000}"/>
    <cellStyle name="Comma 2 151" xfId="338" xr:uid="{00000000-0005-0000-0000-000058010000}"/>
    <cellStyle name="Comma 2 152" xfId="339" xr:uid="{00000000-0005-0000-0000-000059010000}"/>
    <cellStyle name="Comma 2 153" xfId="340" xr:uid="{00000000-0005-0000-0000-00005A010000}"/>
    <cellStyle name="Comma 2 16" xfId="341" xr:uid="{00000000-0005-0000-0000-00005B010000}"/>
    <cellStyle name="Comma 2 16 2" xfId="342" xr:uid="{00000000-0005-0000-0000-00005C010000}"/>
    <cellStyle name="Comma 2 16 2 2" xfId="343" xr:uid="{00000000-0005-0000-0000-00005D010000}"/>
    <cellStyle name="Comma 2 16 3" xfId="344" xr:uid="{00000000-0005-0000-0000-00005E010000}"/>
    <cellStyle name="Comma 2 17" xfId="345" xr:uid="{00000000-0005-0000-0000-00005F010000}"/>
    <cellStyle name="Comma 2 17 2" xfId="346" xr:uid="{00000000-0005-0000-0000-000060010000}"/>
    <cellStyle name="Comma 2 18" xfId="347" xr:uid="{00000000-0005-0000-0000-000061010000}"/>
    <cellStyle name="Comma 2 18 2" xfId="348" xr:uid="{00000000-0005-0000-0000-000062010000}"/>
    <cellStyle name="Comma 2 19" xfId="349" xr:uid="{00000000-0005-0000-0000-000063010000}"/>
    <cellStyle name="Comma 2 19 2" xfId="350" xr:uid="{00000000-0005-0000-0000-000064010000}"/>
    <cellStyle name="Comma 2 2" xfId="351" xr:uid="{00000000-0005-0000-0000-000065010000}"/>
    <cellStyle name="Comma 2 2 10" xfId="352" xr:uid="{00000000-0005-0000-0000-000066010000}"/>
    <cellStyle name="Comma 2 2 10 2" xfId="353" xr:uid="{00000000-0005-0000-0000-000067010000}"/>
    <cellStyle name="Comma 2 2 11" xfId="354" xr:uid="{00000000-0005-0000-0000-000068010000}"/>
    <cellStyle name="Comma 2 2 11 2" xfId="355" xr:uid="{00000000-0005-0000-0000-000069010000}"/>
    <cellStyle name="Comma 2 2 12" xfId="356" xr:uid="{00000000-0005-0000-0000-00006A010000}"/>
    <cellStyle name="Comma 2 2 12 2" xfId="357" xr:uid="{00000000-0005-0000-0000-00006B010000}"/>
    <cellStyle name="Comma 2 2 12 2 2" xfId="358" xr:uid="{00000000-0005-0000-0000-00006C010000}"/>
    <cellStyle name="Comma 2 2 12 3" xfId="359" xr:uid="{00000000-0005-0000-0000-00006D010000}"/>
    <cellStyle name="Comma 2 2 13" xfId="360" xr:uid="{00000000-0005-0000-0000-00006E010000}"/>
    <cellStyle name="Comma 2 2 13 2" xfId="361" xr:uid="{00000000-0005-0000-0000-00006F010000}"/>
    <cellStyle name="Comma 2 2 14" xfId="362" xr:uid="{00000000-0005-0000-0000-000070010000}"/>
    <cellStyle name="Comma 2 2 14 2" xfId="363" xr:uid="{00000000-0005-0000-0000-000071010000}"/>
    <cellStyle name="Comma 2 2 14 2 2" xfId="364" xr:uid="{00000000-0005-0000-0000-000072010000}"/>
    <cellStyle name="Comma 2 2 14 3" xfId="365" xr:uid="{00000000-0005-0000-0000-000073010000}"/>
    <cellStyle name="Comma 2 2 15" xfId="366" xr:uid="{00000000-0005-0000-0000-000074010000}"/>
    <cellStyle name="Comma 2 2 15 2" xfId="367" xr:uid="{00000000-0005-0000-0000-000075010000}"/>
    <cellStyle name="Comma 2 2 15 2 2" xfId="368" xr:uid="{00000000-0005-0000-0000-000076010000}"/>
    <cellStyle name="Comma 2 2 15 3" xfId="369" xr:uid="{00000000-0005-0000-0000-000077010000}"/>
    <cellStyle name="Comma 2 2 16" xfId="370" xr:uid="{00000000-0005-0000-0000-000078010000}"/>
    <cellStyle name="Comma 2 2 16 2" xfId="371" xr:uid="{00000000-0005-0000-0000-000079010000}"/>
    <cellStyle name="Comma 2 2 16 2 2" xfId="372" xr:uid="{00000000-0005-0000-0000-00007A010000}"/>
    <cellStyle name="Comma 2 2 16 3" xfId="373" xr:uid="{00000000-0005-0000-0000-00007B010000}"/>
    <cellStyle name="Comma 2 2 17" xfId="374" xr:uid="{00000000-0005-0000-0000-00007C010000}"/>
    <cellStyle name="Comma 2 2 17 2" xfId="375" xr:uid="{00000000-0005-0000-0000-00007D010000}"/>
    <cellStyle name="Comma 2 2 17 2 2" xfId="376" xr:uid="{00000000-0005-0000-0000-00007E010000}"/>
    <cellStyle name="Comma 2 2 17 3" xfId="377" xr:uid="{00000000-0005-0000-0000-00007F010000}"/>
    <cellStyle name="Comma 2 2 18" xfId="378" xr:uid="{00000000-0005-0000-0000-000080010000}"/>
    <cellStyle name="Comma 2 2 18 2" xfId="379" xr:uid="{00000000-0005-0000-0000-000081010000}"/>
    <cellStyle name="Comma 2 2 19" xfId="380" xr:uid="{00000000-0005-0000-0000-000082010000}"/>
    <cellStyle name="Comma 2 2 2" xfId="381" xr:uid="{00000000-0005-0000-0000-000083010000}"/>
    <cellStyle name="Comma 2 2 2 10" xfId="382" xr:uid="{00000000-0005-0000-0000-000084010000}"/>
    <cellStyle name="Comma 2 2 2 11" xfId="383" xr:uid="{00000000-0005-0000-0000-000085010000}"/>
    <cellStyle name="Comma 2 2 2 12" xfId="384" xr:uid="{00000000-0005-0000-0000-000086010000}"/>
    <cellStyle name="Comma 2 2 2 13" xfId="385" xr:uid="{00000000-0005-0000-0000-000087010000}"/>
    <cellStyle name="Comma 2 2 2 14" xfId="386" xr:uid="{00000000-0005-0000-0000-000088010000}"/>
    <cellStyle name="Comma 2 2 2 15" xfId="387" xr:uid="{00000000-0005-0000-0000-000089010000}"/>
    <cellStyle name="Comma 2 2 2 16" xfId="388" xr:uid="{00000000-0005-0000-0000-00008A010000}"/>
    <cellStyle name="Comma 2 2 2 17" xfId="389" xr:uid="{00000000-0005-0000-0000-00008B010000}"/>
    <cellStyle name="Comma 2 2 2 18" xfId="390" xr:uid="{00000000-0005-0000-0000-00008C010000}"/>
    <cellStyle name="Comma 2 2 2 18 2" xfId="391" xr:uid="{00000000-0005-0000-0000-00008D010000}"/>
    <cellStyle name="Comma 2 2 2 19" xfId="392" xr:uid="{00000000-0005-0000-0000-00008E010000}"/>
    <cellStyle name="Comma 2 2 2 2" xfId="393" xr:uid="{00000000-0005-0000-0000-00008F010000}"/>
    <cellStyle name="Comma 2 2 2 2 10" xfId="394" xr:uid="{00000000-0005-0000-0000-000090010000}"/>
    <cellStyle name="Comma 2 2 2 2 10 2" xfId="395" xr:uid="{00000000-0005-0000-0000-000091010000}"/>
    <cellStyle name="Comma 2 2 2 2 10 2 2" xfId="396" xr:uid="{00000000-0005-0000-0000-000092010000}"/>
    <cellStyle name="Comma 2 2 2 2 10 3" xfId="397" xr:uid="{00000000-0005-0000-0000-000093010000}"/>
    <cellStyle name="Comma 2 2 2 2 11" xfId="398" xr:uid="{00000000-0005-0000-0000-000094010000}"/>
    <cellStyle name="Comma 2 2 2 2 11 2" xfId="399" xr:uid="{00000000-0005-0000-0000-000095010000}"/>
    <cellStyle name="Comma 2 2 2 2 11 2 2" xfId="400" xr:uid="{00000000-0005-0000-0000-000096010000}"/>
    <cellStyle name="Comma 2 2 2 2 11 3" xfId="401" xr:uid="{00000000-0005-0000-0000-000097010000}"/>
    <cellStyle name="Comma 2 2 2 2 12" xfId="402" xr:uid="{00000000-0005-0000-0000-000098010000}"/>
    <cellStyle name="Comma 2 2 2 2 12 2" xfId="403" xr:uid="{00000000-0005-0000-0000-000099010000}"/>
    <cellStyle name="Comma 2 2 2 2 12 2 2" xfId="404" xr:uid="{00000000-0005-0000-0000-00009A010000}"/>
    <cellStyle name="Comma 2 2 2 2 12 3" xfId="405" xr:uid="{00000000-0005-0000-0000-00009B010000}"/>
    <cellStyle name="Comma 2 2 2 2 13" xfId="406" xr:uid="{00000000-0005-0000-0000-00009C010000}"/>
    <cellStyle name="Comma 2 2 2 2 13 2" xfId="407" xr:uid="{00000000-0005-0000-0000-00009D010000}"/>
    <cellStyle name="Comma 2 2 2 2 13 2 2" xfId="408" xr:uid="{00000000-0005-0000-0000-00009E010000}"/>
    <cellStyle name="Comma 2 2 2 2 13 3" xfId="409" xr:uid="{00000000-0005-0000-0000-00009F010000}"/>
    <cellStyle name="Comma 2 2 2 2 14" xfId="410" xr:uid="{00000000-0005-0000-0000-0000A0010000}"/>
    <cellStyle name="Comma 2 2 2 2 14 2" xfId="411" xr:uid="{00000000-0005-0000-0000-0000A1010000}"/>
    <cellStyle name="Comma 2 2 2 2 14 2 2" xfId="412" xr:uid="{00000000-0005-0000-0000-0000A2010000}"/>
    <cellStyle name="Comma 2 2 2 2 14 3" xfId="413" xr:uid="{00000000-0005-0000-0000-0000A3010000}"/>
    <cellStyle name="Comma 2 2 2 2 15" xfId="414" xr:uid="{00000000-0005-0000-0000-0000A4010000}"/>
    <cellStyle name="Comma 2 2 2 2 15 2" xfId="415" xr:uid="{00000000-0005-0000-0000-0000A5010000}"/>
    <cellStyle name="Comma 2 2 2 2 15 2 2" xfId="416" xr:uid="{00000000-0005-0000-0000-0000A6010000}"/>
    <cellStyle name="Comma 2 2 2 2 15 3" xfId="417" xr:uid="{00000000-0005-0000-0000-0000A7010000}"/>
    <cellStyle name="Comma 2 2 2 2 16" xfId="418" xr:uid="{00000000-0005-0000-0000-0000A8010000}"/>
    <cellStyle name="Comma 2 2 2 2 16 2" xfId="419" xr:uid="{00000000-0005-0000-0000-0000A9010000}"/>
    <cellStyle name="Comma 2 2 2 2 16 2 2" xfId="420" xr:uid="{00000000-0005-0000-0000-0000AA010000}"/>
    <cellStyle name="Comma 2 2 2 2 16 3" xfId="421" xr:uid="{00000000-0005-0000-0000-0000AB010000}"/>
    <cellStyle name="Comma 2 2 2 2 17" xfId="422" xr:uid="{00000000-0005-0000-0000-0000AC010000}"/>
    <cellStyle name="Comma 2 2 2 2 17 2" xfId="423" xr:uid="{00000000-0005-0000-0000-0000AD010000}"/>
    <cellStyle name="Comma 2 2 2 2 17 2 2" xfId="424" xr:uid="{00000000-0005-0000-0000-0000AE010000}"/>
    <cellStyle name="Comma 2 2 2 2 17 3" xfId="425" xr:uid="{00000000-0005-0000-0000-0000AF010000}"/>
    <cellStyle name="Comma 2 2 2 2 2" xfId="426" xr:uid="{00000000-0005-0000-0000-0000B0010000}"/>
    <cellStyle name="Comma 2 2 2 2 2 2" xfId="427" xr:uid="{00000000-0005-0000-0000-0000B1010000}"/>
    <cellStyle name="Comma 2 2 2 2 2 2 2" xfId="428" xr:uid="{00000000-0005-0000-0000-0000B2010000}"/>
    <cellStyle name="Comma 2 2 2 2 2 2 2 2" xfId="429" xr:uid="{00000000-0005-0000-0000-0000B3010000}"/>
    <cellStyle name="Comma 2 2 2 2 2 2 2 2 2" xfId="430" xr:uid="{00000000-0005-0000-0000-0000B4010000}"/>
    <cellStyle name="Comma 2 2 2 2 2 2 2 3" xfId="431" xr:uid="{00000000-0005-0000-0000-0000B5010000}"/>
    <cellStyle name="Comma 2 2 2 2 2 2 3" xfId="432" xr:uid="{00000000-0005-0000-0000-0000B6010000}"/>
    <cellStyle name="Comma 2 2 2 2 2 2 3 2" xfId="433" xr:uid="{00000000-0005-0000-0000-0000B7010000}"/>
    <cellStyle name="Comma 2 2 2 2 2 2 3 2 2" xfId="434" xr:uid="{00000000-0005-0000-0000-0000B8010000}"/>
    <cellStyle name="Comma 2 2 2 2 2 2 3 3" xfId="435" xr:uid="{00000000-0005-0000-0000-0000B9010000}"/>
    <cellStyle name="Comma 2 2 2 2 2 2 4" xfId="436" xr:uid="{00000000-0005-0000-0000-0000BA010000}"/>
    <cellStyle name="Comma 2 2 2 2 2 2 4 2" xfId="437" xr:uid="{00000000-0005-0000-0000-0000BB010000}"/>
    <cellStyle name="Comma 2 2 2 2 2 2 4 2 2" xfId="438" xr:uid="{00000000-0005-0000-0000-0000BC010000}"/>
    <cellStyle name="Comma 2 2 2 2 2 2 4 3" xfId="439" xr:uid="{00000000-0005-0000-0000-0000BD010000}"/>
    <cellStyle name="Comma 2 2 2 2 2 2 5" xfId="440" xr:uid="{00000000-0005-0000-0000-0000BE010000}"/>
    <cellStyle name="Comma 2 2 2 2 2 2 5 2" xfId="441" xr:uid="{00000000-0005-0000-0000-0000BF010000}"/>
    <cellStyle name="Comma 2 2 2 2 2 2 5 2 2" xfId="442" xr:uid="{00000000-0005-0000-0000-0000C0010000}"/>
    <cellStyle name="Comma 2 2 2 2 2 2 5 3" xfId="443" xr:uid="{00000000-0005-0000-0000-0000C1010000}"/>
    <cellStyle name="Comma 2 2 2 2 2 3" xfId="444" xr:uid="{00000000-0005-0000-0000-0000C2010000}"/>
    <cellStyle name="Comma 2 2 2 2 2 4" xfId="445" xr:uid="{00000000-0005-0000-0000-0000C3010000}"/>
    <cellStyle name="Comma 2 2 2 2 2 5" xfId="446" xr:uid="{00000000-0005-0000-0000-0000C4010000}"/>
    <cellStyle name="Comma 2 2 2 2 2 6" xfId="447" xr:uid="{00000000-0005-0000-0000-0000C5010000}"/>
    <cellStyle name="Comma 2 2 2 2 2 6 2" xfId="448" xr:uid="{00000000-0005-0000-0000-0000C6010000}"/>
    <cellStyle name="Comma 2 2 2 2 2 7" xfId="449" xr:uid="{00000000-0005-0000-0000-0000C7010000}"/>
    <cellStyle name="Comma 2 2 2 2 3" xfId="450" xr:uid="{00000000-0005-0000-0000-0000C8010000}"/>
    <cellStyle name="Comma 2 2 2 2 3 2" xfId="451" xr:uid="{00000000-0005-0000-0000-0000C9010000}"/>
    <cellStyle name="Comma 2 2 2 2 3 2 2" xfId="452" xr:uid="{00000000-0005-0000-0000-0000CA010000}"/>
    <cellStyle name="Comma 2 2 2 2 3 3" xfId="453" xr:uid="{00000000-0005-0000-0000-0000CB010000}"/>
    <cellStyle name="Comma 2 2 2 2 4" xfId="454" xr:uid="{00000000-0005-0000-0000-0000CC010000}"/>
    <cellStyle name="Comma 2 2 2 2 4 2" xfId="455" xr:uid="{00000000-0005-0000-0000-0000CD010000}"/>
    <cellStyle name="Comma 2 2 2 2 4 2 2" xfId="456" xr:uid="{00000000-0005-0000-0000-0000CE010000}"/>
    <cellStyle name="Comma 2 2 2 2 4 3" xfId="457" xr:uid="{00000000-0005-0000-0000-0000CF010000}"/>
    <cellStyle name="Comma 2 2 2 2 5" xfId="458" xr:uid="{00000000-0005-0000-0000-0000D0010000}"/>
    <cellStyle name="Comma 2 2 2 2 5 2" xfId="459" xr:uid="{00000000-0005-0000-0000-0000D1010000}"/>
    <cellStyle name="Comma 2 2 2 2 5 2 2" xfId="460" xr:uid="{00000000-0005-0000-0000-0000D2010000}"/>
    <cellStyle name="Comma 2 2 2 2 5 3" xfId="461" xr:uid="{00000000-0005-0000-0000-0000D3010000}"/>
    <cellStyle name="Comma 2 2 2 2 6" xfId="462" xr:uid="{00000000-0005-0000-0000-0000D4010000}"/>
    <cellStyle name="Comma 2 2 2 2 6 2" xfId="463" xr:uid="{00000000-0005-0000-0000-0000D5010000}"/>
    <cellStyle name="Comma 2 2 2 2 6 2 2" xfId="464" xr:uid="{00000000-0005-0000-0000-0000D6010000}"/>
    <cellStyle name="Comma 2 2 2 2 6 3" xfId="465" xr:uid="{00000000-0005-0000-0000-0000D7010000}"/>
    <cellStyle name="Comma 2 2 2 2 7" xfId="466" xr:uid="{00000000-0005-0000-0000-0000D8010000}"/>
    <cellStyle name="Comma 2 2 2 2 7 2" xfId="467" xr:uid="{00000000-0005-0000-0000-0000D9010000}"/>
    <cellStyle name="Comma 2 2 2 2 7 2 2" xfId="468" xr:uid="{00000000-0005-0000-0000-0000DA010000}"/>
    <cellStyle name="Comma 2 2 2 2 7 3" xfId="469" xr:uid="{00000000-0005-0000-0000-0000DB010000}"/>
    <cellStyle name="Comma 2 2 2 2 8" xfId="470" xr:uid="{00000000-0005-0000-0000-0000DC010000}"/>
    <cellStyle name="Comma 2 2 2 2 8 2" xfId="471" xr:uid="{00000000-0005-0000-0000-0000DD010000}"/>
    <cellStyle name="Comma 2 2 2 2 8 2 2" xfId="472" xr:uid="{00000000-0005-0000-0000-0000DE010000}"/>
    <cellStyle name="Comma 2 2 2 2 8 3" xfId="473" xr:uid="{00000000-0005-0000-0000-0000DF010000}"/>
    <cellStyle name="Comma 2 2 2 2 9" xfId="474" xr:uid="{00000000-0005-0000-0000-0000E0010000}"/>
    <cellStyle name="Comma 2 2 2 2 9 2" xfId="475" xr:uid="{00000000-0005-0000-0000-0000E1010000}"/>
    <cellStyle name="Comma 2 2 2 2 9 2 2" xfId="476" xr:uid="{00000000-0005-0000-0000-0000E2010000}"/>
    <cellStyle name="Comma 2 2 2 2 9 3" xfId="477" xr:uid="{00000000-0005-0000-0000-0000E3010000}"/>
    <cellStyle name="Comma 2 2 2 3" xfId="478" xr:uid="{00000000-0005-0000-0000-0000E4010000}"/>
    <cellStyle name="Comma 2 2 2 4" xfId="479" xr:uid="{00000000-0005-0000-0000-0000E5010000}"/>
    <cellStyle name="Comma 2 2 2 5" xfId="480" xr:uid="{00000000-0005-0000-0000-0000E6010000}"/>
    <cellStyle name="Comma 2 2 2 6" xfId="481" xr:uid="{00000000-0005-0000-0000-0000E7010000}"/>
    <cellStyle name="Comma 2 2 2 7" xfId="482" xr:uid="{00000000-0005-0000-0000-0000E8010000}"/>
    <cellStyle name="Comma 2 2 2 8" xfId="483" xr:uid="{00000000-0005-0000-0000-0000E9010000}"/>
    <cellStyle name="Comma 2 2 2 9" xfId="484" xr:uid="{00000000-0005-0000-0000-0000EA010000}"/>
    <cellStyle name="Comma 2 2 20" xfId="485" xr:uid="{00000000-0005-0000-0000-0000EB010000}"/>
    <cellStyle name="Comma 2 2 20 2" xfId="486" xr:uid="{00000000-0005-0000-0000-0000EC010000}"/>
    <cellStyle name="Comma 2 2 21" xfId="7480" xr:uid="{00000000-0005-0000-0000-0000ED010000}"/>
    <cellStyle name="Comma 2 2 3" xfId="487" xr:uid="{00000000-0005-0000-0000-0000EE010000}"/>
    <cellStyle name="Comma 2 2 3 2" xfId="488" xr:uid="{00000000-0005-0000-0000-0000EF010000}"/>
    <cellStyle name="Comma 2 2 3 2 2" xfId="489" xr:uid="{00000000-0005-0000-0000-0000F0010000}"/>
    <cellStyle name="Comma 2 2 3 3" xfId="490" xr:uid="{00000000-0005-0000-0000-0000F1010000}"/>
    <cellStyle name="Comma 2 2 4" xfId="491" xr:uid="{00000000-0005-0000-0000-0000F2010000}"/>
    <cellStyle name="Comma 2 2 4 2" xfId="492" xr:uid="{00000000-0005-0000-0000-0000F3010000}"/>
    <cellStyle name="Comma 2 2 4 2 2" xfId="493" xr:uid="{00000000-0005-0000-0000-0000F4010000}"/>
    <cellStyle name="Comma 2 2 4 3" xfId="494" xr:uid="{00000000-0005-0000-0000-0000F5010000}"/>
    <cellStyle name="Comma 2 2 5" xfId="495" xr:uid="{00000000-0005-0000-0000-0000F6010000}"/>
    <cellStyle name="Comma 2 2 5 2" xfId="496" xr:uid="{00000000-0005-0000-0000-0000F7010000}"/>
    <cellStyle name="Comma 2 2 5 2 2" xfId="497" xr:uid="{00000000-0005-0000-0000-0000F8010000}"/>
    <cellStyle name="Comma 2 2 5 3" xfId="498" xr:uid="{00000000-0005-0000-0000-0000F9010000}"/>
    <cellStyle name="Comma 2 2 6" xfId="499" xr:uid="{00000000-0005-0000-0000-0000FA010000}"/>
    <cellStyle name="Comma 2 2 6 2" xfId="500" xr:uid="{00000000-0005-0000-0000-0000FB010000}"/>
    <cellStyle name="Comma 2 2 6 2 2" xfId="501" xr:uid="{00000000-0005-0000-0000-0000FC010000}"/>
    <cellStyle name="Comma 2 2 6 3" xfId="502" xr:uid="{00000000-0005-0000-0000-0000FD010000}"/>
    <cellStyle name="Comma 2 2 7" xfId="503" xr:uid="{00000000-0005-0000-0000-0000FE010000}"/>
    <cellStyle name="Comma 2 2 7 2" xfId="504" xr:uid="{00000000-0005-0000-0000-0000FF010000}"/>
    <cellStyle name="Comma 2 2 7 2 2" xfId="505" xr:uid="{00000000-0005-0000-0000-000000020000}"/>
    <cellStyle name="Comma 2 2 7 3" xfId="506" xr:uid="{00000000-0005-0000-0000-000001020000}"/>
    <cellStyle name="Comma 2 2 8" xfId="507" xr:uid="{00000000-0005-0000-0000-000002020000}"/>
    <cellStyle name="Comma 2 2 8 2" xfId="508" xr:uid="{00000000-0005-0000-0000-000003020000}"/>
    <cellStyle name="Comma 2 2 8 2 2" xfId="509" xr:uid="{00000000-0005-0000-0000-000004020000}"/>
    <cellStyle name="Comma 2 2 8 3" xfId="510" xr:uid="{00000000-0005-0000-0000-000005020000}"/>
    <cellStyle name="Comma 2 2 9" xfId="511" xr:uid="{00000000-0005-0000-0000-000006020000}"/>
    <cellStyle name="Comma 2 2 9 2" xfId="512" xr:uid="{00000000-0005-0000-0000-000007020000}"/>
    <cellStyle name="Comma 2 20" xfId="513" xr:uid="{00000000-0005-0000-0000-000008020000}"/>
    <cellStyle name="Comma 2 20 2" xfId="514" xr:uid="{00000000-0005-0000-0000-000009020000}"/>
    <cellStyle name="Comma 2 21" xfId="515" xr:uid="{00000000-0005-0000-0000-00000A020000}"/>
    <cellStyle name="Comma 2 21 2" xfId="516" xr:uid="{00000000-0005-0000-0000-00000B020000}"/>
    <cellStyle name="Comma 2 22" xfId="517" xr:uid="{00000000-0005-0000-0000-00000C020000}"/>
    <cellStyle name="Comma 2 22 2" xfId="518" xr:uid="{00000000-0005-0000-0000-00000D020000}"/>
    <cellStyle name="Comma 2 23" xfId="519" xr:uid="{00000000-0005-0000-0000-00000E020000}"/>
    <cellStyle name="Comma 2 23 2" xfId="520" xr:uid="{00000000-0005-0000-0000-00000F020000}"/>
    <cellStyle name="Comma 2 24" xfId="521" xr:uid="{00000000-0005-0000-0000-000010020000}"/>
    <cellStyle name="Comma 2 24 2" xfId="522" xr:uid="{00000000-0005-0000-0000-000011020000}"/>
    <cellStyle name="Comma 2 25" xfId="523" xr:uid="{00000000-0005-0000-0000-000012020000}"/>
    <cellStyle name="Comma 2 25 2" xfId="524" xr:uid="{00000000-0005-0000-0000-000013020000}"/>
    <cellStyle name="Comma 2 26" xfId="525" xr:uid="{00000000-0005-0000-0000-000014020000}"/>
    <cellStyle name="Comma 2 26 2" xfId="526" xr:uid="{00000000-0005-0000-0000-000015020000}"/>
    <cellStyle name="Comma 2 27" xfId="527" xr:uid="{00000000-0005-0000-0000-000016020000}"/>
    <cellStyle name="Comma 2 27 2" xfId="528" xr:uid="{00000000-0005-0000-0000-000017020000}"/>
    <cellStyle name="Comma 2 28" xfId="529" xr:uid="{00000000-0005-0000-0000-000018020000}"/>
    <cellStyle name="Comma 2 28 2" xfId="530" xr:uid="{00000000-0005-0000-0000-000019020000}"/>
    <cellStyle name="Comma 2 29" xfId="531" xr:uid="{00000000-0005-0000-0000-00001A020000}"/>
    <cellStyle name="Comma 2 29 2" xfId="532" xr:uid="{00000000-0005-0000-0000-00001B020000}"/>
    <cellStyle name="Comma 2 3" xfId="533" xr:uid="{00000000-0005-0000-0000-00001C020000}"/>
    <cellStyle name="Comma 2 3 2" xfId="534" xr:uid="{00000000-0005-0000-0000-00001D020000}"/>
    <cellStyle name="Comma 2 3 2 2" xfId="535" xr:uid="{00000000-0005-0000-0000-00001E020000}"/>
    <cellStyle name="Comma 2 3 3" xfId="536" xr:uid="{00000000-0005-0000-0000-00001F020000}"/>
    <cellStyle name="Comma 2 30" xfId="537" xr:uid="{00000000-0005-0000-0000-000020020000}"/>
    <cellStyle name="Comma 2 30 2" xfId="538" xr:uid="{00000000-0005-0000-0000-000021020000}"/>
    <cellStyle name="Comma 2 31" xfId="539" xr:uid="{00000000-0005-0000-0000-000022020000}"/>
    <cellStyle name="Comma 2 31 2" xfId="540" xr:uid="{00000000-0005-0000-0000-000023020000}"/>
    <cellStyle name="Comma 2 32" xfId="541" xr:uid="{00000000-0005-0000-0000-000024020000}"/>
    <cellStyle name="Comma 2 32 2" xfId="542" xr:uid="{00000000-0005-0000-0000-000025020000}"/>
    <cellStyle name="Comma 2 33" xfId="543" xr:uid="{00000000-0005-0000-0000-000026020000}"/>
    <cellStyle name="Comma 2 33 2" xfId="544" xr:uid="{00000000-0005-0000-0000-000027020000}"/>
    <cellStyle name="Comma 2 34" xfId="545" xr:uid="{00000000-0005-0000-0000-000028020000}"/>
    <cellStyle name="Comma 2 34 2" xfId="546" xr:uid="{00000000-0005-0000-0000-000029020000}"/>
    <cellStyle name="Comma 2 35" xfId="547" xr:uid="{00000000-0005-0000-0000-00002A020000}"/>
    <cellStyle name="Comma 2 35 2" xfId="548" xr:uid="{00000000-0005-0000-0000-00002B020000}"/>
    <cellStyle name="Comma 2 36" xfId="549" xr:uid="{00000000-0005-0000-0000-00002C020000}"/>
    <cellStyle name="Comma 2 36 2" xfId="550" xr:uid="{00000000-0005-0000-0000-00002D020000}"/>
    <cellStyle name="Comma 2 37" xfId="551" xr:uid="{00000000-0005-0000-0000-00002E020000}"/>
    <cellStyle name="Comma 2 37 2" xfId="552" xr:uid="{00000000-0005-0000-0000-00002F020000}"/>
    <cellStyle name="Comma 2 38" xfId="553" xr:uid="{00000000-0005-0000-0000-000030020000}"/>
    <cellStyle name="Comma 2 38 2" xfId="554" xr:uid="{00000000-0005-0000-0000-000031020000}"/>
    <cellStyle name="Comma 2 39" xfId="555" xr:uid="{00000000-0005-0000-0000-000032020000}"/>
    <cellStyle name="Comma 2 39 2" xfId="556" xr:uid="{00000000-0005-0000-0000-000033020000}"/>
    <cellStyle name="Comma 2 4" xfId="557" xr:uid="{00000000-0005-0000-0000-000034020000}"/>
    <cellStyle name="Comma 2 4 2" xfId="558" xr:uid="{00000000-0005-0000-0000-000035020000}"/>
    <cellStyle name="Comma 2 4 2 2" xfId="559" xr:uid="{00000000-0005-0000-0000-000036020000}"/>
    <cellStyle name="Comma 2 4 3" xfId="560" xr:uid="{00000000-0005-0000-0000-000037020000}"/>
    <cellStyle name="Comma 2 40" xfId="561" xr:uid="{00000000-0005-0000-0000-000038020000}"/>
    <cellStyle name="Comma 2 40 2" xfId="562" xr:uid="{00000000-0005-0000-0000-000039020000}"/>
    <cellStyle name="Comma 2 41" xfId="563" xr:uid="{00000000-0005-0000-0000-00003A020000}"/>
    <cellStyle name="Comma 2 41 2" xfId="564" xr:uid="{00000000-0005-0000-0000-00003B020000}"/>
    <cellStyle name="Comma 2 42" xfId="565" xr:uid="{00000000-0005-0000-0000-00003C020000}"/>
    <cellStyle name="Comma 2 42 2" xfId="566" xr:uid="{00000000-0005-0000-0000-00003D020000}"/>
    <cellStyle name="Comma 2 43" xfId="567" xr:uid="{00000000-0005-0000-0000-00003E020000}"/>
    <cellStyle name="Comma 2 43 2" xfId="568" xr:uid="{00000000-0005-0000-0000-00003F020000}"/>
    <cellStyle name="Comma 2 44" xfId="569" xr:uid="{00000000-0005-0000-0000-000040020000}"/>
    <cellStyle name="Comma 2 44 2" xfId="570" xr:uid="{00000000-0005-0000-0000-000041020000}"/>
    <cellStyle name="Comma 2 45" xfId="571" xr:uid="{00000000-0005-0000-0000-000042020000}"/>
    <cellStyle name="Comma 2 45 2" xfId="572" xr:uid="{00000000-0005-0000-0000-000043020000}"/>
    <cellStyle name="Comma 2 46" xfId="573" xr:uid="{00000000-0005-0000-0000-000044020000}"/>
    <cellStyle name="Comma 2 46 2" xfId="574" xr:uid="{00000000-0005-0000-0000-000045020000}"/>
    <cellStyle name="Comma 2 47" xfId="575" xr:uid="{00000000-0005-0000-0000-000046020000}"/>
    <cellStyle name="Comma 2 47 2" xfId="576" xr:uid="{00000000-0005-0000-0000-000047020000}"/>
    <cellStyle name="Comma 2 48" xfId="577" xr:uid="{00000000-0005-0000-0000-000048020000}"/>
    <cellStyle name="Comma 2 48 2" xfId="578" xr:uid="{00000000-0005-0000-0000-000049020000}"/>
    <cellStyle name="Comma 2 49" xfId="579" xr:uid="{00000000-0005-0000-0000-00004A020000}"/>
    <cellStyle name="Comma 2 49 2" xfId="580" xr:uid="{00000000-0005-0000-0000-00004B020000}"/>
    <cellStyle name="Comma 2 5" xfId="581" xr:uid="{00000000-0005-0000-0000-00004C020000}"/>
    <cellStyle name="Comma 2 5 2" xfId="582" xr:uid="{00000000-0005-0000-0000-00004D020000}"/>
    <cellStyle name="Comma 2 5 2 2" xfId="583" xr:uid="{00000000-0005-0000-0000-00004E020000}"/>
    <cellStyle name="Comma 2 5 3" xfId="584" xr:uid="{00000000-0005-0000-0000-00004F020000}"/>
    <cellStyle name="Comma 2 50" xfId="585" xr:uid="{00000000-0005-0000-0000-000050020000}"/>
    <cellStyle name="Comma 2 50 2" xfId="586" xr:uid="{00000000-0005-0000-0000-000051020000}"/>
    <cellStyle name="Comma 2 51" xfId="587" xr:uid="{00000000-0005-0000-0000-000052020000}"/>
    <cellStyle name="Comma 2 51 2" xfId="588" xr:uid="{00000000-0005-0000-0000-000053020000}"/>
    <cellStyle name="Comma 2 52" xfId="589" xr:uid="{00000000-0005-0000-0000-000054020000}"/>
    <cellStyle name="Comma 2 52 2" xfId="590" xr:uid="{00000000-0005-0000-0000-000055020000}"/>
    <cellStyle name="Comma 2 53" xfId="591" xr:uid="{00000000-0005-0000-0000-000056020000}"/>
    <cellStyle name="Comma 2 53 2" xfId="592" xr:uid="{00000000-0005-0000-0000-000057020000}"/>
    <cellStyle name="Comma 2 54" xfId="593" xr:uid="{00000000-0005-0000-0000-000058020000}"/>
    <cellStyle name="Comma 2 54 2" xfId="594" xr:uid="{00000000-0005-0000-0000-000059020000}"/>
    <cellStyle name="Comma 2 55" xfId="595" xr:uid="{00000000-0005-0000-0000-00005A020000}"/>
    <cellStyle name="Comma 2 55 2" xfId="596" xr:uid="{00000000-0005-0000-0000-00005B020000}"/>
    <cellStyle name="Comma 2 56" xfId="597" xr:uid="{00000000-0005-0000-0000-00005C020000}"/>
    <cellStyle name="Comma 2 56 2" xfId="598" xr:uid="{00000000-0005-0000-0000-00005D020000}"/>
    <cellStyle name="Comma 2 57" xfId="599" xr:uid="{00000000-0005-0000-0000-00005E020000}"/>
    <cellStyle name="Comma 2 57 2" xfId="600" xr:uid="{00000000-0005-0000-0000-00005F020000}"/>
    <cellStyle name="Comma 2 58" xfId="601" xr:uid="{00000000-0005-0000-0000-000060020000}"/>
    <cellStyle name="Comma 2 58 2" xfId="602" xr:uid="{00000000-0005-0000-0000-000061020000}"/>
    <cellStyle name="Comma 2 59" xfId="603" xr:uid="{00000000-0005-0000-0000-000062020000}"/>
    <cellStyle name="Comma 2 59 2" xfId="604" xr:uid="{00000000-0005-0000-0000-000063020000}"/>
    <cellStyle name="Comma 2 6" xfId="605" xr:uid="{00000000-0005-0000-0000-000064020000}"/>
    <cellStyle name="Comma 2 6 2" xfId="606" xr:uid="{00000000-0005-0000-0000-000065020000}"/>
    <cellStyle name="Comma 2 6 2 2" xfId="607" xr:uid="{00000000-0005-0000-0000-000066020000}"/>
    <cellStyle name="Comma 2 6 3" xfId="608" xr:uid="{00000000-0005-0000-0000-000067020000}"/>
    <cellStyle name="Comma 2 60" xfId="609" xr:uid="{00000000-0005-0000-0000-000068020000}"/>
    <cellStyle name="Comma 2 60 2" xfId="610" xr:uid="{00000000-0005-0000-0000-000069020000}"/>
    <cellStyle name="Comma 2 61" xfId="611" xr:uid="{00000000-0005-0000-0000-00006A020000}"/>
    <cellStyle name="Comma 2 61 2" xfId="612" xr:uid="{00000000-0005-0000-0000-00006B020000}"/>
    <cellStyle name="Comma 2 62" xfId="613" xr:uid="{00000000-0005-0000-0000-00006C020000}"/>
    <cellStyle name="Comma 2 63" xfId="614" xr:uid="{00000000-0005-0000-0000-00006D020000}"/>
    <cellStyle name="Comma 2 64" xfId="615" xr:uid="{00000000-0005-0000-0000-00006E020000}"/>
    <cellStyle name="Comma 2 65" xfId="616" xr:uid="{00000000-0005-0000-0000-00006F020000}"/>
    <cellStyle name="Comma 2 66" xfId="617" xr:uid="{00000000-0005-0000-0000-000070020000}"/>
    <cellStyle name="Comma 2 67" xfId="618" xr:uid="{00000000-0005-0000-0000-000071020000}"/>
    <cellStyle name="Comma 2 68" xfId="619" xr:uid="{00000000-0005-0000-0000-000072020000}"/>
    <cellStyle name="Comma 2 68 2" xfId="620" xr:uid="{00000000-0005-0000-0000-000073020000}"/>
    <cellStyle name="Comma 2 69" xfId="621" xr:uid="{00000000-0005-0000-0000-000074020000}"/>
    <cellStyle name="Comma 2 7" xfId="622" xr:uid="{00000000-0005-0000-0000-000075020000}"/>
    <cellStyle name="Comma 2 7 2" xfId="623" xr:uid="{00000000-0005-0000-0000-000076020000}"/>
    <cellStyle name="Comma 2 7 2 2" xfId="624" xr:uid="{00000000-0005-0000-0000-000077020000}"/>
    <cellStyle name="Comma 2 7 3" xfId="625" xr:uid="{00000000-0005-0000-0000-000078020000}"/>
    <cellStyle name="Comma 2 70" xfId="626" xr:uid="{00000000-0005-0000-0000-000079020000}"/>
    <cellStyle name="Comma 2 71" xfId="627" xr:uid="{00000000-0005-0000-0000-00007A020000}"/>
    <cellStyle name="Comma 2 72" xfId="628" xr:uid="{00000000-0005-0000-0000-00007B020000}"/>
    <cellStyle name="Comma 2 73" xfId="629" xr:uid="{00000000-0005-0000-0000-00007C020000}"/>
    <cellStyle name="Comma 2 74" xfId="630" xr:uid="{00000000-0005-0000-0000-00007D020000}"/>
    <cellStyle name="Comma 2 75" xfId="631" xr:uid="{00000000-0005-0000-0000-00007E020000}"/>
    <cellStyle name="Comma 2 76" xfId="632" xr:uid="{00000000-0005-0000-0000-00007F020000}"/>
    <cellStyle name="Comma 2 77" xfId="633" xr:uid="{00000000-0005-0000-0000-000080020000}"/>
    <cellStyle name="Comma 2 78" xfId="634" xr:uid="{00000000-0005-0000-0000-000081020000}"/>
    <cellStyle name="Comma 2 79" xfId="635" xr:uid="{00000000-0005-0000-0000-000082020000}"/>
    <cellStyle name="Comma 2 8" xfId="636" xr:uid="{00000000-0005-0000-0000-000083020000}"/>
    <cellStyle name="Comma 2 8 2" xfId="637" xr:uid="{00000000-0005-0000-0000-000084020000}"/>
    <cellStyle name="Comma 2 8 2 2" xfId="638" xr:uid="{00000000-0005-0000-0000-000085020000}"/>
    <cellStyle name="Comma 2 8 3" xfId="639" xr:uid="{00000000-0005-0000-0000-000086020000}"/>
    <cellStyle name="Comma 2 80" xfId="640" xr:uid="{00000000-0005-0000-0000-000087020000}"/>
    <cellStyle name="Comma 2 81" xfId="641" xr:uid="{00000000-0005-0000-0000-000088020000}"/>
    <cellStyle name="Comma 2 82" xfId="642" xr:uid="{00000000-0005-0000-0000-000089020000}"/>
    <cellStyle name="Comma 2 83" xfId="643" xr:uid="{00000000-0005-0000-0000-00008A020000}"/>
    <cellStyle name="Comma 2 84" xfId="644" xr:uid="{00000000-0005-0000-0000-00008B020000}"/>
    <cellStyle name="Comma 2 85" xfId="645" xr:uid="{00000000-0005-0000-0000-00008C020000}"/>
    <cellStyle name="Comma 2 86" xfId="646" xr:uid="{00000000-0005-0000-0000-00008D020000}"/>
    <cellStyle name="Comma 2 87" xfId="647" xr:uid="{00000000-0005-0000-0000-00008E020000}"/>
    <cellStyle name="Comma 2 88" xfId="648" xr:uid="{00000000-0005-0000-0000-00008F020000}"/>
    <cellStyle name="Comma 2 89" xfId="649" xr:uid="{00000000-0005-0000-0000-000090020000}"/>
    <cellStyle name="Comma 2 9" xfId="650" xr:uid="{00000000-0005-0000-0000-000091020000}"/>
    <cellStyle name="Comma 2 9 2" xfId="651" xr:uid="{00000000-0005-0000-0000-000092020000}"/>
    <cellStyle name="Comma 2 9 2 2" xfId="652" xr:uid="{00000000-0005-0000-0000-000093020000}"/>
    <cellStyle name="Comma 2 9 3" xfId="653" xr:uid="{00000000-0005-0000-0000-000094020000}"/>
    <cellStyle name="Comma 2 90" xfId="654" xr:uid="{00000000-0005-0000-0000-000095020000}"/>
    <cellStyle name="Comma 2 91" xfId="655" xr:uid="{00000000-0005-0000-0000-000096020000}"/>
    <cellStyle name="Comma 2 92" xfId="656" xr:uid="{00000000-0005-0000-0000-000097020000}"/>
    <cellStyle name="Comma 2 93" xfId="657" xr:uid="{00000000-0005-0000-0000-000098020000}"/>
    <cellStyle name="Comma 2 94" xfId="658" xr:uid="{00000000-0005-0000-0000-000099020000}"/>
    <cellStyle name="Comma 2 95" xfId="659" xr:uid="{00000000-0005-0000-0000-00009A020000}"/>
    <cellStyle name="Comma 2 96" xfId="660" xr:uid="{00000000-0005-0000-0000-00009B020000}"/>
    <cellStyle name="Comma 2 97" xfId="661" xr:uid="{00000000-0005-0000-0000-00009C020000}"/>
    <cellStyle name="Comma 2 98" xfId="662" xr:uid="{00000000-0005-0000-0000-00009D020000}"/>
    <cellStyle name="Comma 2 99" xfId="663" xr:uid="{00000000-0005-0000-0000-00009E020000}"/>
    <cellStyle name="Comma 20" xfId="664" xr:uid="{00000000-0005-0000-0000-00009F020000}"/>
    <cellStyle name="Comma 21" xfId="665" xr:uid="{00000000-0005-0000-0000-0000A0020000}"/>
    <cellStyle name="Comma 22" xfId="666" xr:uid="{00000000-0005-0000-0000-0000A1020000}"/>
    <cellStyle name="Comma 23" xfId="667" xr:uid="{00000000-0005-0000-0000-0000A2020000}"/>
    <cellStyle name="Comma 24" xfId="668" xr:uid="{00000000-0005-0000-0000-0000A3020000}"/>
    <cellStyle name="Comma 25" xfId="669" xr:uid="{00000000-0005-0000-0000-0000A4020000}"/>
    <cellStyle name="Comma 26" xfId="670" xr:uid="{00000000-0005-0000-0000-0000A5020000}"/>
    <cellStyle name="Comma 27" xfId="671" xr:uid="{00000000-0005-0000-0000-0000A6020000}"/>
    <cellStyle name="Comma 28" xfId="672" xr:uid="{00000000-0005-0000-0000-0000A7020000}"/>
    <cellStyle name="Comma 29" xfId="673" xr:uid="{00000000-0005-0000-0000-0000A8020000}"/>
    <cellStyle name="Comma 3" xfId="674" xr:uid="{00000000-0005-0000-0000-0000A9020000}"/>
    <cellStyle name="Comma 3 10" xfId="675" xr:uid="{00000000-0005-0000-0000-0000AA020000}"/>
    <cellStyle name="Comma 3 10 2" xfId="676" xr:uid="{00000000-0005-0000-0000-0000AB020000}"/>
    <cellStyle name="Comma 3 10 2 2" xfId="677" xr:uid="{00000000-0005-0000-0000-0000AC020000}"/>
    <cellStyle name="Comma 3 10 3" xfId="678" xr:uid="{00000000-0005-0000-0000-0000AD020000}"/>
    <cellStyle name="Comma 3 100" xfId="679" xr:uid="{00000000-0005-0000-0000-0000AE020000}"/>
    <cellStyle name="Comma 3 101" xfId="680" xr:uid="{00000000-0005-0000-0000-0000AF020000}"/>
    <cellStyle name="Comma 3 102" xfId="681" xr:uid="{00000000-0005-0000-0000-0000B0020000}"/>
    <cellStyle name="Comma 3 103" xfId="682" xr:uid="{00000000-0005-0000-0000-0000B1020000}"/>
    <cellStyle name="Comma 3 104" xfId="683" xr:uid="{00000000-0005-0000-0000-0000B2020000}"/>
    <cellStyle name="Comma 3 105" xfId="684" xr:uid="{00000000-0005-0000-0000-0000B3020000}"/>
    <cellStyle name="Comma 3 106" xfId="685" xr:uid="{00000000-0005-0000-0000-0000B4020000}"/>
    <cellStyle name="Comma 3 107" xfId="686" xr:uid="{00000000-0005-0000-0000-0000B5020000}"/>
    <cellStyle name="Comma 3 108" xfId="687" xr:uid="{00000000-0005-0000-0000-0000B6020000}"/>
    <cellStyle name="Comma 3 109" xfId="688" xr:uid="{00000000-0005-0000-0000-0000B7020000}"/>
    <cellStyle name="Comma 3 11" xfId="689" xr:uid="{00000000-0005-0000-0000-0000B8020000}"/>
    <cellStyle name="Comma 3 11 2" xfId="690" xr:uid="{00000000-0005-0000-0000-0000B9020000}"/>
    <cellStyle name="Comma 3 11 2 2" xfId="691" xr:uid="{00000000-0005-0000-0000-0000BA020000}"/>
    <cellStyle name="Comma 3 11 3" xfId="692" xr:uid="{00000000-0005-0000-0000-0000BB020000}"/>
    <cellStyle name="Comma 3 110" xfId="693" xr:uid="{00000000-0005-0000-0000-0000BC020000}"/>
    <cellStyle name="Comma 3 111" xfId="694" xr:uid="{00000000-0005-0000-0000-0000BD020000}"/>
    <cellStyle name="Comma 3 112" xfId="695" xr:uid="{00000000-0005-0000-0000-0000BE020000}"/>
    <cellStyle name="Comma 3 113" xfId="696" xr:uid="{00000000-0005-0000-0000-0000BF020000}"/>
    <cellStyle name="Comma 3 114" xfId="697" xr:uid="{00000000-0005-0000-0000-0000C0020000}"/>
    <cellStyle name="Comma 3 115" xfId="698" xr:uid="{00000000-0005-0000-0000-0000C1020000}"/>
    <cellStyle name="Comma 3 116" xfId="699" xr:uid="{00000000-0005-0000-0000-0000C2020000}"/>
    <cellStyle name="Comma 3 117" xfId="700" xr:uid="{00000000-0005-0000-0000-0000C3020000}"/>
    <cellStyle name="Comma 3 118" xfId="701" xr:uid="{00000000-0005-0000-0000-0000C4020000}"/>
    <cellStyle name="Comma 3 119" xfId="702" xr:uid="{00000000-0005-0000-0000-0000C5020000}"/>
    <cellStyle name="Comma 3 12" xfId="703" xr:uid="{00000000-0005-0000-0000-0000C6020000}"/>
    <cellStyle name="Comma 3 12 2" xfId="704" xr:uid="{00000000-0005-0000-0000-0000C7020000}"/>
    <cellStyle name="Comma 3 12 2 2" xfId="705" xr:uid="{00000000-0005-0000-0000-0000C8020000}"/>
    <cellStyle name="Comma 3 12 3" xfId="706" xr:uid="{00000000-0005-0000-0000-0000C9020000}"/>
    <cellStyle name="Comma 3 120" xfId="707" xr:uid="{00000000-0005-0000-0000-0000CA020000}"/>
    <cellStyle name="Comma 3 121" xfId="708" xr:uid="{00000000-0005-0000-0000-0000CB020000}"/>
    <cellStyle name="Comma 3 122" xfId="709" xr:uid="{00000000-0005-0000-0000-0000CC020000}"/>
    <cellStyle name="Comma 3 123" xfId="710" xr:uid="{00000000-0005-0000-0000-0000CD020000}"/>
    <cellStyle name="Comma 3 124" xfId="711" xr:uid="{00000000-0005-0000-0000-0000CE020000}"/>
    <cellStyle name="Comma 3 125" xfId="712" xr:uid="{00000000-0005-0000-0000-0000CF020000}"/>
    <cellStyle name="Comma 3 126" xfId="713" xr:uid="{00000000-0005-0000-0000-0000D0020000}"/>
    <cellStyle name="Comma 3 127" xfId="714" xr:uid="{00000000-0005-0000-0000-0000D1020000}"/>
    <cellStyle name="Comma 3 128" xfId="715" xr:uid="{00000000-0005-0000-0000-0000D2020000}"/>
    <cellStyle name="Comma 3 129" xfId="716" xr:uid="{00000000-0005-0000-0000-0000D3020000}"/>
    <cellStyle name="Comma 3 13" xfId="717" xr:uid="{00000000-0005-0000-0000-0000D4020000}"/>
    <cellStyle name="Comma 3 13 2" xfId="718" xr:uid="{00000000-0005-0000-0000-0000D5020000}"/>
    <cellStyle name="Comma 3 13 2 2" xfId="719" xr:uid="{00000000-0005-0000-0000-0000D6020000}"/>
    <cellStyle name="Comma 3 13 3" xfId="720" xr:uid="{00000000-0005-0000-0000-0000D7020000}"/>
    <cellStyle name="Comma 3 130" xfId="721" xr:uid="{00000000-0005-0000-0000-0000D8020000}"/>
    <cellStyle name="Comma 3 131" xfId="722" xr:uid="{00000000-0005-0000-0000-0000D9020000}"/>
    <cellStyle name="Comma 3 132" xfId="723" xr:uid="{00000000-0005-0000-0000-0000DA020000}"/>
    <cellStyle name="Comma 3 133" xfId="724" xr:uid="{00000000-0005-0000-0000-0000DB020000}"/>
    <cellStyle name="Comma 3 134" xfId="725" xr:uid="{00000000-0005-0000-0000-0000DC020000}"/>
    <cellStyle name="Comma 3 135" xfId="726" xr:uid="{00000000-0005-0000-0000-0000DD020000}"/>
    <cellStyle name="Comma 3 136" xfId="727" xr:uid="{00000000-0005-0000-0000-0000DE020000}"/>
    <cellStyle name="Comma 3 137" xfId="728" xr:uid="{00000000-0005-0000-0000-0000DF020000}"/>
    <cellStyle name="Comma 3 138" xfId="729" xr:uid="{00000000-0005-0000-0000-0000E0020000}"/>
    <cellStyle name="Comma 3 139" xfId="730" xr:uid="{00000000-0005-0000-0000-0000E1020000}"/>
    <cellStyle name="Comma 3 14" xfId="731" xr:uid="{00000000-0005-0000-0000-0000E2020000}"/>
    <cellStyle name="Comma 3 14 2" xfId="732" xr:uid="{00000000-0005-0000-0000-0000E3020000}"/>
    <cellStyle name="Comma 3 14 2 2" xfId="733" xr:uid="{00000000-0005-0000-0000-0000E4020000}"/>
    <cellStyle name="Comma 3 14 3" xfId="734" xr:uid="{00000000-0005-0000-0000-0000E5020000}"/>
    <cellStyle name="Comma 3 140" xfId="735" xr:uid="{00000000-0005-0000-0000-0000E6020000}"/>
    <cellStyle name="Comma 3 141" xfId="736" xr:uid="{00000000-0005-0000-0000-0000E7020000}"/>
    <cellStyle name="Comma 3 142" xfId="737" xr:uid="{00000000-0005-0000-0000-0000E8020000}"/>
    <cellStyle name="Comma 3 143" xfId="738" xr:uid="{00000000-0005-0000-0000-0000E9020000}"/>
    <cellStyle name="Comma 3 144" xfId="739" xr:uid="{00000000-0005-0000-0000-0000EA020000}"/>
    <cellStyle name="Comma 3 145" xfId="740" xr:uid="{00000000-0005-0000-0000-0000EB020000}"/>
    <cellStyle name="Comma 3 146" xfId="741" xr:uid="{00000000-0005-0000-0000-0000EC020000}"/>
    <cellStyle name="Comma 3 147" xfId="742" xr:uid="{00000000-0005-0000-0000-0000ED020000}"/>
    <cellStyle name="Comma 3 148" xfId="743" xr:uid="{00000000-0005-0000-0000-0000EE020000}"/>
    <cellStyle name="Comma 3 149" xfId="744" xr:uid="{00000000-0005-0000-0000-0000EF020000}"/>
    <cellStyle name="Comma 3 15" xfId="745" xr:uid="{00000000-0005-0000-0000-0000F0020000}"/>
    <cellStyle name="Comma 3 15 2" xfId="746" xr:uid="{00000000-0005-0000-0000-0000F1020000}"/>
    <cellStyle name="Comma 3 15 2 2" xfId="747" xr:uid="{00000000-0005-0000-0000-0000F2020000}"/>
    <cellStyle name="Comma 3 15 3" xfId="748" xr:uid="{00000000-0005-0000-0000-0000F3020000}"/>
    <cellStyle name="Comma 3 150" xfId="749" xr:uid="{00000000-0005-0000-0000-0000F4020000}"/>
    <cellStyle name="Comma 3 151" xfId="750" xr:uid="{00000000-0005-0000-0000-0000F5020000}"/>
    <cellStyle name="Comma 3 152" xfId="7418" xr:uid="{00000000-0005-0000-0000-0000F6020000}"/>
    <cellStyle name="Comma 3 16" xfId="751" xr:uid="{00000000-0005-0000-0000-0000F7020000}"/>
    <cellStyle name="Comma 3 16 2" xfId="752" xr:uid="{00000000-0005-0000-0000-0000F8020000}"/>
    <cellStyle name="Comma 3 16 2 2" xfId="753" xr:uid="{00000000-0005-0000-0000-0000F9020000}"/>
    <cellStyle name="Comma 3 16 3" xfId="754" xr:uid="{00000000-0005-0000-0000-0000FA020000}"/>
    <cellStyle name="Comma 3 17" xfId="755" xr:uid="{00000000-0005-0000-0000-0000FB020000}"/>
    <cellStyle name="Comma 3 17 2" xfId="756" xr:uid="{00000000-0005-0000-0000-0000FC020000}"/>
    <cellStyle name="Comma 3 17 2 2" xfId="757" xr:uid="{00000000-0005-0000-0000-0000FD020000}"/>
    <cellStyle name="Comma 3 17 3" xfId="758" xr:uid="{00000000-0005-0000-0000-0000FE020000}"/>
    <cellStyle name="Comma 3 18" xfId="759" xr:uid="{00000000-0005-0000-0000-0000FF020000}"/>
    <cellStyle name="Comma 3 18 2" xfId="760" xr:uid="{00000000-0005-0000-0000-000000030000}"/>
    <cellStyle name="Comma 3 18 2 2" xfId="761" xr:uid="{00000000-0005-0000-0000-000001030000}"/>
    <cellStyle name="Comma 3 18 3" xfId="762" xr:uid="{00000000-0005-0000-0000-000002030000}"/>
    <cellStyle name="Comma 3 19" xfId="763" xr:uid="{00000000-0005-0000-0000-000003030000}"/>
    <cellStyle name="Comma 3 19 2" xfId="764" xr:uid="{00000000-0005-0000-0000-000004030000}"/>
    <cellStyle name="Comma 3 19 3" xfId="765" xr:uid="{00000000-0005-0000-0000-000005030000}"/>
    <cellStyle name="Comma 3 2" xfId="766" xr:uid="{00000000-0005-0000-0000-000006030000}"/>
    <cellStyle name="Comma 3 2 10" xfId="767" xr:uid="{00000000-0005-0000-0000-000007030000}"/>
    <cellStyle name="Comma 3 2 10 2" xfId="768" xr:uid="{00000000-0005-0000-0000-000008030000}"/>
    <cellStyle name="Comma 3 2 11" xfId="769" xr:uid="{00000000-0005-0000-0000-000009030000}"/>
    <cellStyle name="Comma 3 2 11 2" xfId="770" xr:uid="{00000000-0005-0000-0000-00000A030000}"/>
    <cellStyle name="Comma 3 2 12" xfId="771" xr:uid="{00000000-0005-0000-0000-00000B030000}"/>
    <cellStyle name="Comma 3 2 12 2" xfId="772" xr:uid="{00000000-0005-0000-0000-00000C030000}"/>
    <cellStyle name="Comma 3 2 12 2 2" xfId="773" xr:uid="{00000000-0005-0000-0000-00000D030000}"/>
    <cellStyle name="Comma 3 2 12 3" xfId="774" xr:uid="{00000000-0005-0000-0000-00000E030000}"/>
    <cellStyle name="Comma 3 2 13" xfId="775" xr:uid="{00000000-0005-0000-0000-00000F030000}"/>
    <cellStyle name="Comma 3 2 13 2" xfId="776" xr:uid="{00000000-0005-0000-0000-000010030000}"/>
    <cellStyle name="Comma 3 2 14" xfId="777" xr:uid="{00000000-0005-0000-0000-000011030000}"/>
    <cellStyle name="Comma 3 2 14 2" xfId="778" xr:uid="{00000000-0005-0000-0000-000012030000}"/>
    <cellStyle name="Comma 3 2 14 2 2" xfId="779" xr:uid="{00000000-0005-0000-0000-000013030000}"/>
    <cellStyle name="Comma 3 2 14 3" xfId="780" xr:uid="{00000000-0005-0000-0000-000014030000}"/>
    <cellStyle name="Comma 3 2 15" xfId="781" xr:uid="{00000000-0005-0000-0000-000015030000}"/>
    <cellStyle name="Comma 3 2 15 2" xfId="782" xr:uid="{00000000-0005-0000-0000-000016030000}"/>
    <cellStyle name="Comma 3 2 15 2 2" xfId="783" xr:uid="{00000000-0005-0000-0000-000017030000}"/>
    <cellStyle name="Comma 3 2 15 3" xfId="784" xr:uid="{00000000-0005-0000-0000-000018030000}"/>
    <cellStyle name="Comma 3 2 16" xfId="785" xr:uid="{00000000-0005-0000-0000-000019030000}"/>
    <cellStyle name="Comma 3 2 16 2" xfId="786" xr:uid="{00000000-0005-0000-0000-00001A030000}"/>
    <cellStyle name="Comma 3 2 16 2 2" xfId="787" xr:uid="{00000000-0005-0000-0000-00001B030000}"/>
    <cellStyle name="Comma 3 2 16 3" xfId="788" xr:uid="{00000000-0005-0000-0000-00001C030000}"/>
    <cellStyle name="Comma 3 2 17" xfId="789" xr:uid="{00000000-0005-0000-0000-00001D030000}"/>
    <cellStyle name="Comma 3 2 17 2" xfId="790" xr:uid="{00000000-0005-0000-0000-00001E030000}"/>
    <cellStyle name="Comma 3 2 17 2 2" xfId="791" xr:uid="{00000000-0005-0000-0000-00001F030000}"/>
    <cellStyle name="Comma 3 2 17 3" xfId="792" xr:uid="{00000000-0005-0000-0000-000020030000}"/>
    <cellStyle name="Comma 3 2 18" xfId="793" xr:uid="{00000000-0005-0000-0000-000021030000}"/>
    <cellStyle name="Comma 3 2 19" xfId="794" xr:uid="{00000000-0005-0000-0000-000022030000}"/>
    <cellStyle name="Comma 3 2 2" xfId="795" xr:uid="{00000000-0005-0000-0000-000023030000}"/>
    <cellStyle name="Comma 3 2 2 10" xfId="796" xr:uid="{00000000-0005-0000-0000-000024030000}"/>
    <cellStyle name="Comma 3 2 2 11" xfId="797" xr:uid="{00000000-0005-0000-0000-000025030000}"/>
    <cellStyle name="Comma 3 2 2 12" xfId="798" xr:uid="{00000000-0005-0000-0000-000026030000}"/>
    <cellStyle name="Comma 3 2 2 13" xfId="799" xr:uid="{00000000-0005-0000-0000-000027030000}"/>
    <cellStyle name="Comma 3 2 2 14" xfId="800" xr:uid="{00000000-0005-0000-0000-000028030000}"/>
    <cellStyle name="Comma 3 2 2 15" xfId="801" xr:uid="{00000000-0005-0000-0000-000029030000}"/>
    <cellStyle name="Comma 3 2 2 16" xfId="802" xr:uid="{00000000-0005-0000-0000-00002A030000}"/>
    <cellStyle name="Comma 3 2 2 17" xfId="803" xr:uid="{00000000-0005-0000-0000-00002B030000}"/>
    <cellStyle name="Comma 3 2 2 18" xfId="804" xr:uid="{00000000-0005-0000-0000-00002C030000}"/>
    <cellStyle name="Comma 3 2 2 18 2" xfId="805" xr:uid="{00000000-0005-0000-0000-00002D030000}"/>
    <cellStyle name="Comma 3 2 2 19" xfId="806" xr:uid="{00000000-0005-0000-0000-00002E030000}"/>
    <cellStyle name="Comma 3 2 2 2" xfId="807" xr:uid="{00000000-0005-0000-0000-00002F030000}"/>
    <cellStyle name="Comma 3 2 2 2 10" xfId="808" xr:uid="{00000000-0005-0000-0000-000030030000}"/>
    <cellStyle name="Comma 3 2 2 2 10 2" xfId="809" xr:uid="{00000000-0005-0000-0000-000031030000}"/>
    <cellStyle name="Comma 3 2 2 2 10 2 2" xfId="810" xr:uid="{00000000-0005-0000-0000-000032030000}"/>
    <cellStyle name="Comma 3 2 2 2 10 3" xfId="811" xr:uid="{00000000-0005-0000-0000-000033030000}"/>
    <cellStyle name="Comma 3 2 2 2 11" xfId="812" xr:uid="{00000000-0005-0000-0000-000034030000}"/>
    <cellStyle name="Comma 3 2 2 2 11 2" xfId="813" xr:uid="{00000000-0005-0000-0000-000035030000}"/>
    <cellStyle name="Comma 3 2 2 2 11 2 2" xfId="814" xr:uid="{00000000-0005-0000-0000-000036030000}"/>
    <cellStyle name="Comma 3 2 2 2 11 3" xfId="815" xr:uid="{00000000-0005-0000-0000-000037030000}"/>
    <cellStyle name="Comma 3 2 2 2 12" xfId="816" xr:uid="{00000000-0005-0000-0000-000038030000}"/>
    <cellStyle name="Comma 3 2 2 2 12 2" xfId="817" xr:uid="{00000000-0005-0000-0000-000039030000}"/>
    <cellStyle name="Comma 3 2 2 2 12 2 2" xfId="818" xr:uid="{00000000-0005-0000-0000-00003A030000}"/>
    <cellStyle name="Comma 3 2 2 2 12 3" xfId="819" xr:uid="{00000000-0005-0000-0000-00003B030000}"/>
    <cellStyle name="Comma 3 2 2 2 13" xfId="820" xr:uid="{00000000-0005-0000-0000-00003C030000}"/>
    <cellStyle name="Comma 3 2 2 2 13 2" xfId="821" xr:uid="{00000000-0005-0000-0000-00003D030000}"/>
    <cellStyle name="Comma 3 2 2 2 13 2 2" xfId="822" xr:uid="{00000000-0005-0000-0000-00003E030000}"/>
    <cellStyle name="Comma 3 2 2 2 13 3" xfId="823" xr:uid="{00000000-0005-0000-0000-00003F030000}"/>
    <cellStyle name="Comma 3 2 2 2 14" xfId="824" xr:uid="{00000000-0005-0000-0000-000040030000}"/>
    <cellStyle name="Comma 3 2 2 2 14 2" xfId="825" xr:uid="{00000000-0005-0000-0000-000041030000}"/>
    <cellStyle name="Comma 3 2 2 2 14 2 2" xfId="826" xr:uid="{00000000-0005-0000-0000-000042030000}"/>
    <cellStyle name="Comma 3 2 2 2 14 3" xfId="827" xr:uid="{00000000-0005-0000-0000-000043030000}"/>
    <cellStyle name="Comma 3 2 2 2 15" xfId="828" xr:uid="{00000000-0005-0000-0000-000044030000}"/>
    <cellStyle name="Comma 3 2 2 2 15 2" xfId="829" xr:uid="{00000000-0005-0000-0000-000045030000}"/>
    <cellStyle name="Comma 3 2 2 2 15 2 2" xfId="830" xr:uid="{00000000-0005-0000-0000-000046030000}"/>
    <cellStyle name="Comma 3 2 2 2 15 3" xfId="831" xr:uid="{00000000-0005-0000-0000-000047030000}"/>
    <cellStyle name="Comma 3 2 2 2 16" xfId="832" xr:uid="{00000000-0005-0000-0000-000048030000}"/>
    <cellStyle name="Comma 3 2 2 2 16 2" xfId="833" xr:uid="{00000000-0005-0000-0000-000049030000}"/>
    <cellStyle name="Comma 3 2 2 2 16 2 2" xfId="834" xr:uid="{00000000-0005-0000-0000-00004A030000}"/>
    <cellStyle name="Comma 3 2 2 2 16 3" xfId="835" xr:uid="{00000000-0005-0000-0000-00004B030000}"/>
    <cellStyle name="Comma 3 2 2 2 17" xfId="836" xr:uid="{00000000-0005-0000-0000-00004C030000}"/>
    <cellStyle name="Comma 3 2 2 2 17 2" xfId="837" xr:uid="{00000000-0005-0000-0000-00004D030000}"/>
    <cellStyle name="Comma 3 2 2 2 17 2 2" xfId="838" xr:uid="{00000000-0005-0000-0000-00004E030000}"/>
    <cellStyle name="Comma 3 2 2 2 17 3" xfId="839" xr:uid="{00000000-0005-0000-0000-00004F030000}"/>
    <cellStyle name="Comma 3 2 2 2 2" xfId="840" xr:uid="{00000000-0005-0000-0000-000050030000}"/>
    <cellStyle name="Comma 3 2 2 2 2 2" xfId="841" xr:uid="{00000000-0005-0000-0000-000051030000}"/>
    <cellStyle name="Comma 3 2 2 2 2 2 2" xfId="842" xr:uid="{00000000-0005-0000-0000-000052030000}"/>
    <cellStyle name="Comma 3 2 2 2 2 2 2 2" xfId="843" xr:uid="{00000000-0005-0000-0000-000053030000}"/>
    <cellStyle name="Comma 3 2 2 2 2 2 2 2 2" xfId="844" xr:uid="{00000000-0005-0000-0000-000054030000}"/>
    <cellStyle name="Comma 3 2 2 2 2 2 2 3" xfId="845" xr:uid="{00000000-0005-0000-0000-000055030000}"/>
    <cellStyle name="Comma 3 2 2 2 2 2 3" xfId="846" xr:uid="{00000000-0005-0000-0000-000056030000}"/>
    <cellStyle name="Comma 3 2 2 2 2 2 3 2" xfId="847" xr:uid="{00000000-0005-0000-0000-000057030000}"/>
    <cellStyle name="Comma 3 2 2 2 2 2 3 2 2" xfId="848" xr:uid="{00000000-0005-0000-0000-000058030000}"/>
    <cellStyle name="Comma 3 2 2 2 2 2 3 3" xfId="849" xr:uid="{00000000-0005-0000-0000-000059030000}"/>
    <cellStyle name="Comma 3 2 2 2 2 2 4" xfId="850" xr:uid="{00000000-0005-0000-0000-00005A030000}"/>
    <cellStyle name="Comma 3 2 2 2 2 2 4 2" xfId="851" xr:uid="{00000000-0005-0000-0000-00005B030000}"/>
    <cellStyle name="Comma 3 2 2 2 2 2 4 2 2" xfId="852" xr:uid="{00000000-0005-0000-0000-00005C030000}"/>
    <cellStyle name="Comma 3 2 2 2 2 2 4 3" xfId="853" xr:uid="{00000000-0005-0000-0000-00005D030000}"/>
    <cellStyle name="Comma 3 2 2 2 2 2 5" xfId="854" xr:uid="{00000000-0005-0000-0000-00005E030000}"/>
    <cellStyle name="Comma 3 2 2 2 2 2 5 2" xfId="855" xr:uid="{00000000-0005-0000-0000-00005F030000}"/>
    <cellStyle name="Comma 3 2 2 2 2 2 5 2 2" xfId="856" xr:uid="{00000000-0005-0000-0000-000060030000}"/>
    <cellStyle name="Comma 3 2 2 2 2 2 5 3" xfId="857" xr:uid="{00000000-0005-0000-0000-000061030000}"/>
    <cellStyle name="Comma 3 2 2 2 2 3" xfId="858" xr:uid="{00000000-0005-0000-0000-000062030000}"/>
    <cellStyle name="Comma 3 2 2 2 2 4" xfId="859" xr:uid="{00000000-0005-0000-0000-000063030000}"/>
    <cellStyle name="Comma 3 2 2 2 2 5" xfId="860" xr:uid="{00000000-0005-0000-0000-000064030000}"/>
    <cellStyle name="Comma 3 2 2 2 2 6" xfId="861" xr:uid="{00000000-0005-0000-0000-000065030000}"/>
    <cellStyle name="Comma 3 2 2 2 2 6 2" xfId="862" xr:uid="{00000000-0005-0000-0000-000066030000}"/>
    <cellStyle name="Comma 3 2 2 2 2 7" xfId="863" xr:uid="{00000000-0005-0000-0000-000067030000}"/>
    <cellStyle name="Comma 3 2 2 2 3" xfId="864" xr:uid="{00000000-0005-0000-0000-000068030000}"/>
    <cellStyle name="Comma 3 2 2 2 3 2" xfId="865" xr:uid="{00000000-0005-0000-0000-000069030000}"/>
    <cellStyle name="Comma 3 2 2 2 3 2 2" xfId="866" xr:uid="{00000000-0005-0000-0000-00006A030000}"/>
    <cellStyle name="Comma 3 2 2 2 3 3" xfId="867" xr:uid="{00000000-0005-0000-0000-00006B030000}"/>
    <cellStyle name="Comma 3 2 2 2 4" xfId="868" xr:uid="{00000000-0005-0000-0000-00006C030000}"/>
    <cellStyle name="Comma 3 2 2 2 4 2" xfId="869" xr:uid="{00000000-0005-0000-0000-00006D030000}"/>
    <cellStyle name="Comma 3 2 2 2 4 2 2" xfId="870" xr:uid="{00000000-0005-0000-0000-00006E030000}"/>
    <cellStyle name="Comma 3 2 2 2 4 3" xfId="871" xr:uid="{00000000-0005-0000-0000-00006F030000}"/>
    <cellStyle name="Comma 3 2 2 2 5" xfId="872" xr:uid="{00000000-0005-0000-0000-000070030000}"/>
    <cellStyle name="Comma 3 2 2 2 5 2" xfId="873" xr:uid="{00000000-0005-0000-0000-000071030000}"/>
    <cellStyle name="Comma 3 2 2 2 5 2 2" xfId="874" xr:uid="{00000000-0005-0000-0000-000072030000}"/>
    <cellStyle name="Comma 3 2 2 2 5 3" xfId="875" xr:uid="{00000000-0005-0000-0000-000073030000}"/>
    <cellStyle name="Comma 3 2 2 2 6" xfId="876" xr:uid="{00000000-0005-0000-0000-000074030000}"/>
    <cellStyle name="Comma 3 2 2 2 6 2" xfId="877" xr:uid="{00000000-0005-0000-0000-000075030000}"/>
    <cellStyle name="Comma 3 2 2 2 6 2 2" xfId="878" xr:uid="{00000000-0005-0000-0000-000076030000}"/>
    <cellStyle name="Comma 3 2 2 2 6 3" xfId="879" xr:uid="{00000000-0005-0000-0000-000077030000}"/>
    <cellStyle name="Comma 3 2 2 2 7" xfId="880" xr:uid="{00000000-0005-0000-0000-000078030000}"/>
    <cellStyle name="Comma 3 2 2 2 7 2" xfId="881" xr:uid="{00000000-0005-0000-0000-000079030000}"/>
    <cellStyle name="Comma 3 2 2 2 7 2 2" xfId="882" xr:uid="{00000000-0005-0000-0000-00007A030000}"/>
    <cellStyle name="Comma 3 2 2 2 7 3" xfId="883" xr:uid="{00000000-0005-0000-0000-00007B030000}"/>
    <cellStyle name="Comma 3 2 2 2 8" xfId="884" xr:uid="{00000000-0005-0000-0000-00007C030000}"/>
    <cellStyle name="Comma 3 2 2 2 8 2" xfId="885" xr:uid="{00000000-0005-0000-0000-00007D030000}"/>
    <cellStyle name="Comma 3 2 2 2 8 2 2" xfId="886" xr:uid="{00000000-0005-0000-0000-00007E030000}"/>
    <cellStyle name="Comma 3 2 2 2 8 3" xfId="887" xr:uid="{00000000-0005-0000-0000-00007F030000}"/>
    <cellStyle name="Comma 3 2 2 2 9" xfId="888" xr:uid="{00000000-0005-0000-0000-000080030000}"/>
    <cellStyle name="Comma 3 2 2 2 9 2" xfId="889" xr:uid="{00000000-0005-0000-0000-000081030000}"/>
    <cellStyle name="Comma 3 2 2 2 9 2 2" xfId="890" xr:uid="{00000000-0005-0000-0000-000082030000}"/>
    <cellStyle name="Comma 3 2 2 2 9 3" xfId="891" xr:uid="{00000000-0005-0000-0000-000083030000}"/>
    <cellStyle name="Comma 3 2 2 3" xfId="892" xr:uid="{00000000-0005-0000-0000-000084030000}"/>
    <cellStyle name="Comma 3 2 2 4" xfId="893" xr:uid="{00000000-0005-0000-0000-000085030000}"/>
    <cellStyle name="Comma 3 2 2 5" xfId="894" xr:uid="{00000000-0005-0000-0000-000086030000}"/>
    <cellStyle name="Comma 3 2 2 6" xfId="895" xr:uid="{00000000-0005-0000-0000-000087030000}"/>
    <cellStyle name="Comma 3 2 2 7" xfId="896" xr:uid="{00000000-0005-0000-0000-000088030000}"/>
    <cellStyle name="Comma 3 2 2 8" xfId="897" xr:uid="{00000000-0005-0000-0000-000089030000}"/>
    <cellStyle name="Comma 3 2 2 9" xfId="898" xr:uid="{00000000-0005-0000-0000-00008A030000}"/>
    <cellStyle name="Comma 3 2 20" xfId="899" xr:uid="{00000000-0005-0000-0000-00008B030000}"/>
    <cellStyle name="Comma 3 2 21" xfId="7481" xr:uid="{00000000-0005-0000-0000-00008C030000}"/>
    <cellStyle name="Comma 3 2 3" xfId="900" xr:uid="{00000000-0005-0000-0000-00008D030000}"/>
    <cellStyle name="Comma 3 2 3 2" xfId="901" xr:uid="{00000000-0005-0000-0000-00008E030000}"/>
    <cellStyle name="Comma 3 2 4" xfId="902" xr:uid="{00000000-0005-0000-0000-00008F030000}"/>
    <cellStyle name="Comma 3 2 4 2" xfId="903" xr:uid="{00000000-0005-0000-0000-000090030000}"/>
    <cellStyle name="Comma 3 2 5" xfId="904" xr:uid="{00000000-0005-0000-0000-000091030000}"/>
    <cellStyle name="Comma 3 2 5 2" xfId="905" xr:uid="{00000000-0005-0000-0000-000092030000}"/>
    <cellStyle name="Comma 3 2 6" xfId="906" xr:uid="{00000000-0005-0000-0000-000093030000}"/>
    <cellStyle name="Comma 3 2 6 2" xfId="907" xr:uid="{00000000-0005-0000-0000-000094030000}"/>
    <cellStyle name="Comma 3 2 7" xfId="908" xr:uid="{00000000-0005-0000-0000-000095030000}"/>
    <cellStyle name="Comma 3 2 7 2" xfId="909" xr:uid="{00000000-0005-0000-0000-000096030000}"/>
    <cellStyle name="Comma 3 2 8" xfId="910" xr:uid="{00000000-0005-0000-0000-000097030000}"/>
    <cellStyle name="Comma 3 2 8 2" xfId="911" xr:uid="{00000000-0005-0000-0000-000098030000}"/>
    <cellStyle name="Comma 3 2 9" xfId="912" xr:uid="{00000000-0005-0000-0000-000099030000}"/>
    <cellStyle name="Comma 3 2 9 2" xfId="913" xr:uid="{00000000-0005-0000-0000-00009A030000}"/>
    <cellStyle name="Comma 3 20" xfId="914" xr:uid="{00000000-0005-0000-0000-00009B030000}"/>
    <cellStyle name="Comma 3 20 2" xfId="915" xr:uid="{00000000-0005-0000-0000-00009C030000}"/>
    <cellStyle name="Comma 3 21" xfId="916" xr:uid="{00000000-0005-0000-0000-00009D030000}"/>
    <cellStyle name="Comma 3 21 2" xfId="917" xr:uid="{00000000-0005-0000-0000-00009E030000}"/>
    <cellStyle name="Comma 3 22" xfId="918" xr:uid="{00000000-0005-0000-0000-00009F030000}"/>
    <cellStyle name="Comma 3 22 2" xfId="919" xr:uid="{00000000-0005-0000-0000-0000A0030000}"/>
    <cellStyle name="Comma 3 23" xfId="920" xr:uid="{00000000-0005-0000-0000-0000A1030000}"/>
    <cellStyle name="Comma 3 23 2" xfId="921" xr:uid="{00000000-0005-0000-0000-0000A2030000}"/>
    <cellStyle name="Comma 3 24" xfId="922" xr:uid="{00000000-0005-0000-0000-0000A3030000}"/>
    <cellStyle name="Comma 3 24 2" xfId="923" xr:uid="{00000000-0005-0000-0000-0000A4030000}"/>
    <cellStyle name="Comma 3 25" xfId="924" xr:uid="{00000000-0005-0000-0000-0000A5030000}"/>
    <cellStyle name="Comma 3 25 2" xfId="925" xr:uid="{00000000-0005-0000-0000-0000A6030000}"/>
    <cellStyle name="Comma 3 26" xfId="926" xr:uid="{00000000-0005-0000-0000-0000A7030000}"/>
    <cellStyle name="Comma 3 26 2" xfId="927" xr:uid="{00000000-0005-0000-0000-0000A8030000}"/>
    <cellStyle name="Comma 3 27" xfId="928" xr:uid="{00000000-0005-0000-0000-0000A9030000}"/>
    <cellStyle name="Comma 3 27 2" xfId="929" xr:uid="{00000000-0005-0000-0000-0000AA030000}"/>
    <cellStyle name="Comma 3 28" xfId="930" xr:uid="{00000000-0005-0000-0000-0000AB030000}"/>
    <cellStyle name="Comma 3 28 2" xfId="931" xr:uid="{00000000-0005-0000-0000-0000AC030000}"/>
    <cellStyle name="Comma 3 29" xfId="932" xr:uid="{00000000-0005-0000-0000-0000AD030000}"/>
    <cellStyle name="Comma 3 29 2" xfId="933" xr:uid="{00000000-0005-0000-0000-0000AE030000}"/>
    <cellStyle name="Comma 3 3" xfId="934" xr:uid="{00000000-0005-0000-0000-0000AF030000}"/>
    <cellStyle name="Comma 3 3 2" xfId="935" xr:uid="{00000000-0005-0000-0000-0000B0030000}"/>
    <cellStyle name="Comma 3 3 2 2" xfId="936" xr:uid="{00000000-0005-0000-0000-0000B1030000}"/>
    <cellStyle name="Comma 3 3 2 2 2" xfId="937" xr:uid="{00000000-0005-0000-0000-0000B2030000}"/>
    <cellStyle name="Comma 3 3 2 3" xfId="938" xr:uid="{00000000-0005-0000-0000-0000B3030000}"/>
    <cellStyle name="Comma 3 3 2 4" xfId="939" xr:uid="{00000000-0005-0000-0000-0000B4030000}"/>
    <cellStyle name="Comma 3 3 2 5" xfId="940" xr:uid="{00000000-0005-0000-0000-0000B5030000}"/>
    <cellStyle name="Comma 3 3 3" xfId="941" xr:uid="{00000000-0005-0000-0000-0000B6030000}"/>
    <cellStyle name="Comma 3 3 4" xfId="942" xr:uid="{00000000-0005-0000-0000-0000B7030000}"/>
    <cellStyle name="Comma 3 3 5" xfId="943" xr:uid="{00000000-0005-0000-0000-0000B8030000}"/>
    <cellStyle name="Comma 3 3 6" xfId="944" xr:uid="{00000000-0005-0000-0000-0000B9030000}"/>
    <cellStyle name="Comma 3 30" xfId="945" xr:uid="{00000000-0005-0000-0000-0000BA030000}"/>
    <cellStyle name="Comma 3 30 2" xfId="946" xr:uid="{00000000-0005-0000-0000-0000BB030000}"/>
    <cellStyle name="Comma 3 31" xfId="947" xr:uid="{00000000-0005-0000-0000-0000BC030000}"/>
    <cellStyle name="Comma 3 31 2" xfId="948" xr:uid="{00000000-0005-0000-0000-0000BD030000}"/>
    <cellStyle name="Comma 3 32" xfId="949" xr:uid="{00000000-0005-0000-0000-0000BE030000}"/>
    <cellStyle name="Comma 3 32 2" xfId="950" xr:uid="{00000000-0005-0000-0000-0000BF030000}"/>
    <cellStyle name="Comma 3 33" xfId="951" xr:uid="{00000000-0005-0000-0000-0000C0030000}"/>
    <cellStyle name="Comma 3 33 2" xfId="952" xr:uid="{00000000-0005-0000-0000-0000C1030000}"/>
    <cellStyle name="Comma 3 34" xfId="953" xr:uid="{00000000-0005-0000-0000-0000C2030000}"/>
    <cellStyle name="Comma 3 34 2" xfId="954" xr:uid="{00000000-0005-0000-0000-0000C3030000}"/>
    <cellStyle name="Comma 3 35" xfId="955" xr:uid="{00000000-0005-0000-0000-0000C4030000}"/>
    <cellStyle name="Comma 3 35 2" xfId="956" xr:uid="{00000000-0005-0000-0000-0000C5030000}"/>
    <cellStyle name="Comma 3 36" xfId="957" xr:uid="{00000000-0005-0000-0000-0000C6030000}"/>
    <cellStyle name="Comma 3 36 2" xfId="958" xr:uid="{00000000-0005-0000-0000-0000C7030000}"/>
    <cellStyle name="Comma 3 37" xfId="959" xr:uid="{00000000-0005-0000-0000-0000C8030000}"/>
    <cellStyle name="Comma 3 37 2" xfId="960" xr:uid="{00000000-0005-0000-0000-0000C9030000}"/>
    <cellStyle name="Comma 3 38" xfId="961" xr:uid="{00000000-0005-0000-0000-0000CA030000}"/>
    <cellStyle name="Comma 3 38 2" xfId="962" xr:uid="{00000000-0005-0000-0000-0000CB030000}"/>
    <cellStyle name="Comma 3 39" xfId="963" xr:uid="{00000000-0005-0000-0000-0000CC030000}"/>
    <cellStyle name="Comma 3 39 2" xfId="964" xr:uid="{00000000-0005-0000-0000-0000CD030000}"/>
    <cellStyle name="Comma 3 4" xfId="965" xr:uid="{00000000-0005-0000-0000-0000CE030000}"/>
    <cellStyle name="Comma 3 4 2" xfId="966" xr:uid="{00000000-0005-0000-0000-0000CF030000}"/>
    <cellStyle name="Comma 3 4 2 2" xfId="967" xr:uid="{00000000-0005-0000-0000-0000D0030000}"/>
    <cellStyle name="Comma 3 4 3" xfId="968" xr:uid="{00000000-0005-0000-0000-0000D1030000}"/>
    <cellStyle name="Comma 3 40" xfId="969" xr:uid="{00000000-0005-0000-0000-0000D2030000}"/>
    <cellStyle name="Comma 3 40 2" xfId="970" xr:uid="{00000000-0005-0000-0000-0000D3030000}"/>
    <cellStyle name="Comma 3 41" xfId="971" xr:uid="{00000000-0005-0000-0000-0000D4030000}"/>
    <cellStyle name="Comma 3 41 2" xfId="972" xr:uid="{00000000-0005-0000-0000-0000D5030000}"/>
    <cellStyle name="Comma 3 42" xfId="973" xr:uid="{00000000-0005-0000-0000-0000D6030000}"/>
    <cellStyle name="Comma 3 42 2" xfId="974" xr:uid="{00000000-0005-0000-0000-0000D7030000}"/>
    <cellStyle name="Comma 3 43" xfId="975" xr:uid="{00000000-0005-0000-0000-0000D8030000}"/>
    <cellStyle name="Comma 3 43 2" xfId="976" xr:uid="{00000000-0005-0000-0000-0000D9030000}"/>
    <cellStyle name="Comma 3 44" xfId="977" xr:uid="{00000000-0005-0000-0000-0000DA030000}"/>
    <cellStyle name="Comma 3 44 2" xfId="978" xr:uid="{00000000-0005-0000-0000-0000DB030000}"/>
    <cellStyle name="Comma 3 45" xfId="979" xr:uid="{00000000-0005-0000-0000-0000DC030000}"/>
    <cellStyle name="Comma 3 45 2" xfId="980" xr:uid="{00000000-0005-0000-0000-0000DD030000}"/>
    <cellStyle name="Comma 3 46" xfId="981" xr:uid="{00000000-0005-0000-0000-0000DE030000}"/>
    <cellStyle name="Comma 3 46 2" xfId="982" xr:uid="{00000000-0005-0000-0000-0000DF030000}"/>
    <cellStyle name="Comma 3 47" xfId="983" xr:uid="{00000000-0005-0000-0000-0000E0030000}"/>
    <cellStyle name="Comma 3 47 2" xfId="984" xr:uid="{00000000-0005-0000-0000-0000E1030000}"/>
    <cellStyle name="Comma 3 48" xfId="985" xr:uid="{00000000-0005-0000-0000-0000E2030000}"/>
    <cellStyle name="Comma 3 48 2" xfId="986" xr:uid="{00000000-0005-0000-0000-0000E3030000}"/>
    <cellStyle name="Comma 3 49" xfId="987" xr:uid="{00000000-0005-0000-0000-0000E4030000}"/>
    <cellStyle name="Comma 3 49 2" xfId="988" xr:uid="{00000000-0005-0000-0000-0000E5030000}"/>
    <cellStyle name="Comma 3 5" xfId="989" xr:uid="{00000000-0005-0000-0000-0000E6030000}"/>
    <cellStyle name="Comma 3 5 2" xfId="990" xr:uid="{00000000-0005-0000-0000-0000E7030000}"/>
    <cellStyle name="Comma 3 5 2 2" xfId="991" xr:uid="{00000000-0005-0000-0000-0000E8030000}"/>
    <cellStyle name="Comma 3 5 3" xfId="992" xr:uid="{00000000-0005-0000-0000-0000E9030000}"/>
    <cellStyle name="Comma 3 50" xfId="993" xr:uid="{00000000-0005-0000-0000-0000EA030000}"/>
    <cellStyle name="Comma 3 50 2" xfId="994" xr:uid="{00000000-0005-0000-0000-0000EB030000}"/>
    <cellStyle name="Comma 3 51" xfId="995" xr:uid="{00000000-0005-0000-0000-0000EC030000}"/>
    <cellStyle name="Comma 3 51 2" xfId="996" xr:uid="{00000000-0005-0000-0000-0000ED030000}"/>
    <cellStyle name="Comma 3 52" xfId="997" xr:uid="{00000000-0005-0000-0000-0000EE030000}"/>
    <cellStyle name="Comma 3 52 2" xfId="998" xr:uid="{00000000-0005-0000-0000-0000EF030000}"/>
    <cellStyle name="Comma 3 53" xfId="999" xr:uid="{00000000-0005-0000-0000-0000F0030000}"/>
    <cellStyle name="Comma 3 53 2" xfId="1000" xr:uid="{00000000-0005-0000-0000-0000F1030000}"/>
    <cellStyle name="Comma 3 54" xfId="1001" xr:uid="{00000000-0005-0000-0000-0000F2030000}"/>
    <cellStyle name="Comma 3 54 2" xfId="1002" xr:uid="{00000000-0005-0000-0000-0000F3030000}"/>
    <cellStyle name="Comma 3 55" xfId="1003" xr:uid="{00000000-0005-0000-0000-0000F4030000}"/>
    <cellStyle name="Comma 3 55 2" xfId="1004" xr:uid="{00000000-0005-0000-0000-0000F5030000}"/>
    <cellStyle name="Comma 3 56" xfId="1005" xr:uid="{00000000-0005-0000-0000-0000F6030000}"/>
    <cellStyle name="Comma 3 56 2" xfId="1006" xr:uid="{00000000-0005-0000-0000-0000F7030000}"/>
    <cellStyle name="Comma 3 57" xfId="1007" xr:uid="{00000000-0005-0000-0000-0000F8030000}"/>
    <cellStyle name="Comma 3 57 2" xfId="1008" xr:uid="{00000000-0005-0000-0000-0000F9030000}"/>
    <cellStyle name="Comma 3 58" xfId="1009" xr:uid="{00000000-0005-0000-0000-0000FA030000}"/>
    <cellStyle name="Comma 3 58 2" xfId="1010" xr:uid="{00000000-0005-0000-0000-0000FB030000}"/>
    <cellStyle name="Comma 3 59" xfId="1011" xr:uid="{00000000-0005-0000-0000-0000FC030000}"/>
    <cellStyle name="Comma 3 59 2" xfId="1012" xr:uid="{00000000-0005-0000-0000-0000FD030000}"/>
    <cellStyle name="Comma 3 6" xfId="1013" xr:uid="{00000000-0005-0000-0000-0000FE030000}"/>
    <cellStyle name="Comma 3 6 2" xfId="1014" xr:uid="{00000000-0005-0000-0000-0000FF030000}"/>
    <cellStyle name="Comma 3 6 2 2" xfId="1015" xr:uid="{00000000-0005-0000-0000-000000040000}"/>
    <cellStyle name="Comma 3 6 3" xfId="1016" xr:uid="{00000000-0005-0000-0000-000001040000}"/>
    <cellStyle name="Comma 3 60" xfId="1017" xr:uid="{00000000-0005-0000-0000-000002040000}"/>
    <cellStyle name="Comma 3 60 2" xfId="1018" xr:uid="{00000000-0005-0000-0000-000003040000}"/>
    <cellStyle name="Comma 3 61" xfId="1019" xr:uid="{00000000-0005-0000-0000-000004040000}"/>
    <cellStyle name="Comma 3 61 2" xfId="1020" xr:uid="{00000000-0005-0000-0000-000005040000}"/>
    <cellStyle name="Comma 3 62" xfId="1021" xr:uid="{00000000-0005-0000-0000-000006040000}"/>
    <cellStyle name="Comma 3 63" xfId="1022" xr:uid="{00000000-0005-0000-0000-000007040000}"/>
    <cellStyle name="Comma 3 64" xfId="1023" xr:uid="{00000000-0005-0000-0000-000008040000}"/>
    <cellStyle name="Comma 3 65" xfId="1024" xr:uid="{00000000-0005-0000-0000-000009040000}"/>
    <cellStyle name="Comma 3 66" xfId="1025" xr:uid="{00000000-0005-0000-0000-00000A040000}"/>
    <cellStyle name="Comma 3 67" xfId="1026" xr:uid="{00000000-0005-0000-0000-00000B040000}"/>
    <cellStyle name="Comma 3 68" xfId="1027" xr:uid="{00000000-0005-0000-0000-00000C040000}"/>
    <cellStyle name="Comma 3 69" xfId="1028" xr:uid="{00000000-0005-0000-0000-00000D040000}"/>
    <cellStyle name="Comma 3 7" xfId="1029" xr:uid="{00000000-0005-0000-0000-00000E040000}"/>
    <cellStyle name="Comma 3 7 2" xfId="1030" xr:uid="{00000000-0005-0000-0000-00000F040000}"/>
    <cellStyle name="Comma 3 7 2 2" xfId="1031" xr:uid="{00000000-0005-0000-0000-000010040000}"/>
    <cellStyle name="Comma 3 7 3" xfId="1032" xr:uid="{00000000-0005-0000-0000-000011040000}"/>
    <cellStyle name="Comma 3 70" xfId="1033" xr:uid="{00000000-0005-0000-0000-000012040000}"/>
    <cellStyle name="Comma 3 71" xfId="1034" xr:uid="{00000000-0005-0000-0000-000013040000}"/>
    <cellStyle name="Comma 3 72" xfId="1035" xr:uid="{00000000-0005-0000-0000-000014040000}"/>
    <cellStyle name="Comma 3 73" xfId="1036" xr:uid="{00000000-0005-0000-0000-000015040000}"/>
    <cellStyle name="Comma 3 74" xfId="1037" xr:uid="{00000000-0005-0000-0000-000016040000}"/>
    <cellStyle name="Comma 3 75" xfId="1038" xr:uid="{00000000-0005-0000-0000-000017040000}"/>
    <cellStyle name="Comma 3 76" xfId="1039" xr:uid="{00000000-0005-0000-0000-000018040000}"/>
    <cellStyle name="Comma 3 77" xfId="1040" xr:uid="{00000000-0005-0000-0000-000019040000}"/>
    <cellStyle name="Comma 3 78" xfId="1041" xr:uid="{00000000-0005-0000-0000-00001A040000}"/>
    <cellStyle name="Comma 3 79" xfId="1042" xr:uid="{00000000-0005-0000-0000-00001B040000}"/>
    <cellStyle name="Comma 3 8" xfId="1043" xr:uid="{00000000-0005-0000-0000-00001C040000}"/>
    <cellStyle name="Comma 3 8 2" xfId="1044" xr:uid="{00000000-0005-0000-0000-00001D040000}"/>
    <cellStyle name="Comma 3 8 2 2" xfId="1045" xr:uid="{00000000-0005-0000-0000-00001E040000}"/>
    <cellStyle name="Comma 3 8 3" xfId="1046" xr:uid="{00000000-0005-0000-0000-00001F040000}"/>
    <cellStyle name="Comma 3 80" xfId="1047" xr:uid="{00000000-0005-0000-0000-000020040000}"/>
    <cellStyle name="Comma 3 81" xfId="1048" xr:uid="{00000000-0005-0000-0000-000021040000}"/>
    <cellStyle name="Comma 3 82" xfId="1049" xr:uid="{00000000-0005-0000-0000-000022040000}"/>
    <cellStyle name="Comma 3 83" xfId="1050" xr:uid="{00000000-0005-0000-0000-000023040000}"/>
    <cellStyle name="Comma 3 84" xfId="1051" xr:uid="{00000000-0005-0000-0000-000024040000}"/>
    <cellStyle name="Comma 3 85" xfId="1052" xr:uid="{00000000-0005-0000-0000-000025040000}"/>
    <cellStyle name="Comma 3 86" xfId="1053" xr:uid="{00000000-0005-0000-0000-000026040000}"/>
    <cellStyle name="Comma 3 87" xfId="1054" xr:uid="{00000000-0005-0000-0000-000027040000}"/>
    <cellStyle name="Comma 3 88" xfId="1055" xr:uid="{00000000-0005-0000-0000-000028040000}"/>
    <cellStyle name="Comma 3 89" xfId="1056" xr:uid="{00000000-0005-0000-0000-000029040000}"/>
    <cellStyle name="Comma 3 9" xfId="1057" xr:uid="{00000000-0005-0000-0000-00002A040000}"/>
    <cellStyle name="Comma 3 9 2" xfId="1058" xr:uid="{00000000-0005-0000-0000-00002B040000}"/>
    <cellStyle name="Comma 3 9 2 2" xfId="1059" xr:uid="{00000000-0005-0000-0000-00002C040000}"/>
    <cellStyle name="Comma 3 9 3" xfId="1060" xr:uid="{00000000-0005-0000-0000-00002D040000}"/>
    <cellStyle name="Comma 3 90" xfId="1061" xr:uid="{00000000-0005-0000-0000-00002E040000}"/>
    <cellStyle name="Comma 3 91" xfId="1062" xr:uid="{00000000-0005-0000-0000-00002F040000}"/>
    <cellStyle name="Comma 3 92" xfId="1063" xr:uid="{00000000-0005-0000-0000-000030040000}"/>
    <cellStyle name="Comma 3 93" xfId="1064" xr:uid="{00000000-0005-0000-0000-000031040000}"/>
    <cellStyle name="Comma 3 94" xfId="1065" xr:uid="{00000000-0005-0000-0000-000032040000}"/>
    <cellStyle name="Comma 3 95" xfId="1066" xr:uid="{00000000-0005-0000-0000-000033040000}"/>
    <cellStyle name="Comma 3 96" xfId="1067" xr:uid="{00000000-0005-0000-0000-000034040000}"/>
    <cellStyle name="Comma 3 97" xfId="1068" xr:uid="{00000000-0005-0000-0000-000035040000}"/>
    <cellStyle name="Comma 3 98" xfId="1069" xr:uid="{00000000-0005-0000-0000-000036040000}"/>
    <cellStyle name="Comma 3 99" xfId="1070" xr:uid="{00000000-0005-0000-0000-000037040000}"/>
    <cellStyle name="Comma 30" xfId="1071" xr:uid="{00000000-0005-0000-0000-000038040000}"/>
    <cellStyle name="Comma 31" xfId="1072" xr:uid="{00000000-0005-0000-0000-000039040000}"/>
    <cellStyle name="Comma 32" xfId="1073" xr:uid="{00000000-0005-0000-0000-00003A040000}"/>
    <cellStyle name="Comma 33" xfId="1074" xr:uid="{00000000-0005-0000-0000-00003B040000}"/>
    <cellStyle name="Comma 34" xfId="1075" xr:uid="{00000000-0005-0000-0000-00003C040000}"/>
    <cellStyle name="Comma 35" xfId="1076" xr:uid="{00000000-0005-0000-0000-00003D040000}"/>
    <cellStyle name="Comma 36" xfId="1077" xr:uid="{00000000-0005-0000-0000-00003E040000}"/>
    <cellStyle name="Comma 37" xfId="1078" xr:uid="{00000000-0005-0000-0000-00003F040000}"/>
    <cellStyle name="Comma 38" xfId="1079" xr:uid="{00000000-0005-0000-0000-000040040000}"/>
    <cellStyle name="Comma 39" xfId="1080" xr:uid="{00000000-0005-0000-0000-000041040000}"/>
    <cellStyle name="Comma 4" xfId="1081" xr:uid="{00000000-0005-0000-0000-000042040000}"/>
    <cellStyle name="Comma 4 10" xfId="1082" xr:uid="{00000000-0005-0000-0000-000043040000}"/>
    <cellStyle name="Comma 4 11" xfId="1083" xr:uid="{00000000-0005-0000-0000-000044040000}"/>
    <cellStyle name="Comma 4 12" xfId="1084" xr:uid="{00000000-0005-0000-0000-000045040000}"/>
    <cellStyle name="Comma 4 13" xfId="1085" xr:uid="{00000000-0005-0000-0000-000046040000}"/>
    <cellStyle name="Comma 4 13 2" xfId="1086" xr:uid="{00000000-0005-0000-0000-000047040000}"/>
    <cellStyle name="Comma 4 13 3" xfId="1087" xr:uid="{00000000-0005-0000-0000-000048040000}"/>
    <cellStyle name="Comma 4 13 4" xfId="1088" xr:uid="{00000000-0005-0000-0000-000049040000}"/>
    <cellStyle name="Comma 4 14" xfId="1089" xr:uid="{00000000-0005-0000-0000-00004A040000}"/>
    <cellStyle name="Comma 4 15" xfId="1090" xr:uid="{00000000-0005-0000-0000-00004B040000}"/>
    <cellStyle name="Comma 4 16" xfId="7482" xr:uid="{00000000-0005-0000-0000-00004C040000}"/>
    <cellStyle name="Comma 4 17 2" xfId="7518" xr:uid="{00000000-0005-0000-0000-00004D040000}"/>
    <cellStyle name="Comma 4 2" xfId="1091" xr:uid="{00000000-0005-0000-0000-00004E040000}"/>
    <cellStyle name="Comma 4 2 10" xfId="1092" xr:uid="{00000000-0005-0000-0000-00004F040000}"/>
    <cellStyle name="Comma 4 2 10 2" xfId="1093" xr:uid="{00000000-0005-0000-0000-000050040000}"/>
    <cellStyle name="Comma 4 2 11" xfId="1094" xr:uid="{00000000-0005-0000-0000-000051040000}"/>
    <cellStyle name="Comma 4 2 11 2" xfId="1095" xr:uid="{00000000-0005-0000-0000-000052040000}"/>
    <cellStyle name="Comma 4 2 12" xfId="1096" xr:uid="{00000000-0005-0000-0000-000053040000}"/>
    <cellStyle name="Comma 4 2 13" xfId="1097" xr:uid="{00000000-0005-0000-0000-000054040000}"/>
    <cellStyle name="Comma 4 2 14" xfId="1098" xr:uid="{00000000-0005-0000-0000-000055040000}"/>
    <cellStyle name="Comma 4 2 2" xfId="1099" xr:uid="{00000000-0005-0000-0000-000056040000}"/>
    <cellStyle name="Comma 4 2 2 2" xfId="1100" xr:uid="{00000000-0005-0000-0000-000057040000}"/>
    <cellStyle name="Comma 4 2 3" xfId="1101" xr:uid="{00000000-0005-0000-0000-000058040000}"/>
    <cellStyle name="Comma 4 2 3 2" xfId="1102" xr:uid="{00000000-0005-0000-0000-000059040000}"/>
    <cellStyle name="Comma 4 2 4" xfId="1103" xr:uid="{00000000-0005-0000-0000-00005A040000}"/>
    <cellStyle name="Comma 4 2 4 2" xfId="1104" xr:uid="{00000000-0005-0000-0000-00005B040000}"/>
    <cellStyle name="Comma 4 2 5" xfId="1105" xr:uid="{00000000-0005-0000-0000-00005C040000}"/>
    <cellStyle name="Comma 4 2 5 2" xfId="1106" xr:uid="{00000000-0005-0000-0000-00005D040000}"/>
    <cellStyle name="Comma 4 2 6" xfId="1107" xr:uid="{00000000-0005-0000-0000-00005E040000}"/>
    <cellStyle name="Comma 4 2 6 2" xfId="1108" xr:uid="{00000000-0005-0000-0000-00005F040000}"/>
    <cellStyle name="Comma 4 2 7" xfId="1109" xr:uid="{00000000-0005-0000-0000-000060040000}"/>
    <cellStyle name="Comma 4 2 7 2" xfId="1110" xr:uid="{00000000-0005-0000-0000-000061040000}"/>
    <cellStyle name="Comma 4 2 8" xfId="1111" xr:uid="{00000000-0005-0000-0000-000062040000}"/>
    <cellStyle name="Comma 4 2 8 2" xfId="1112" xr:uid="{00000000-0005-0000-0000-000063040000}"/>
    <cellStyle name="Comma 4 2 9" xfId="1113" xr:uid="{00000000-0005-0000-0000-000064040000}"/>
    <cellStyle name="Comma 4 2 9 2" xfId="1114" xr:uid="{00000000-0005-0000-0000-000065040000}"/>
    <cellStyle name="Comma 4 3" xfId="1115" xr:uid="{00000000-0005-0000-0000-000066040000}"/>
    <cellStyle name="Comma 4 3 2" xfId="1116" xr:uid="{00000000-0005-0000-0000-000067040000}"/>
    <cellStyle name="Comma 4 3 3" xfId="1117" xr:uid="{00000000-0005-0000-0000-000068040000}"/>
    <cellStyle name="Comma 4 3 4" xfId="1118" xr:uid="{00000000-0005-0000-0000-000069040000}"/>
    <cellStyle name="Comma 4 4" xfId="1119" xr:uid="{00000000-0005-0000-0000-00006A040000}"/>
    <cellStyle name="Comma 4 5" xfId="1120" xr:uid="{00000000-0005-0000-0000-00006B040000}"/>
    <cellStyle name="Comma 4 6" xfId="1121" xr:uid="{00000000-0005-0000-0000-00006C040000}"/>
    <cellStyle name="Comma 4 7" xfId="1122" xr:uid="{00000000-0005-0000-0000-00006D040000}"/>
    <cellStyle name="Comma 4 8" xfId="1123" xr:uid="{00000000-0005-0000-0000-00006E040000}"/>
    <cellStyle name="Comma 4 9" xfId="1124" xr:uid="{00000000-0005-0000-0000-00006F040000}"/>
    <cellStyle name="Comma 40" xfId="1125" xr:uid="{00000000-0005-0000-0000-000070040000}"/>
    <cellStyle name="Comma 41" xfId="1126" xr:uid="{00000000-0005-0000-0000-000071040000}"/>
    <cellStyle name="Comma 42" xfId="1127" xr:uid="{00000000-0005-0000-0000-000072040000}"/>
    <cellStyle name="Comma 43" xfId="1128" xr:uid="{00000000-0005-0000-0000-000073040000}"/>
    <cellStyle name="Comma 44" xfId="1129" xr:uid="{00000000-0005-0000-0000-000074040000}"/>
    <cellStyle name="Comma 45" xfId="1130" xr:uid="{00000000-0005-0000-0000-000075040000}"/>
    <cellStyle name="Comma 46" xfId="1131" xr:uid="{00000000-0005-0000-0000-000076040000}"/>
    <cellStyle name="Comma 47" xfId="1132" xr:uid="{00000000-0005-0000-0000-000077040000}"/>
    <cellStyle name="Comma 48" xfId="1133" xr:uid="{00000000-0005-0000-0000-000078040000}"/>
    <cellStyle name="Comma 49" xfId="1134" xr:uid="{00000000-0005-0000-0000-000079040000}"/>
    <cellStyle name="Comma 5" xfId="1135" xr:uid="{00000000-0005-0000-0000-00007A040000}"/>
    <cellStyle name="Comma 5 10" xfId="1136" xr:uid="{00000000-0005-0000-0000-00007B040000}"/>
    <cellStyle name="Comma 5 10 2" xfId="1137" xr:uid="{00000000-0005-0000-0000-00007C040000}"/>
    <cellStyle name="Comma 5 10 2 2" xfId="1138" xr:uid="{00000000-0005-0000-0000-00007D040000}"/>
    <cellStyle name="Comma 5 10 3" xfId="1139" xr:uid="{00000000-0005-0000-0000-00007E040000}"/>
    <cellStyle name="Comma 5 100" xfId="1140" xr:uid="{00000000-0005-0000-0000-00007F040000}"/>
    <cellStyle name="Comma 5 101" xfId="1141" xr:uid="{00000000-0005-0000-0000-000080040000}"/>
    <cellStyle name="Comma 5 102" xfId="1142" xr:uid="{00000000-0005-0000-0000-000081040000}"/>
    <cellStyle name="Comma 5 103" xfId="1143" xr:uid="{00000000-0005-0000-0000-000082040000}"/>
    <cellStyle name="Comma 5 104" xfId="1144" xr:uid="{00000000-0005-0000-0000-000083040000}"/>
    <cellStyle name="Comma 5 105" xfId="1145" xr:uid="{00000000-0005-0000-0000-000084040000}"/>
    <cellStyle name="Comma 5 106" xfId="1146" xr:uid="{00000000-0005-0000-0000-000085040000}"/>
    <cellStyle name="Comma 5 107" xfId="1147" xr:uid="{00000000-0005-0000-0000-000086040000}"/>
    <cellStyle name="Comma 5 108" xfId="1148" xr:uid="{00000000-0005-0000-0000-000087040000}"/>
    <cellStyle name="Comma 5 109" xfId="1149" xr:uid="{00000000-0005-0000-0000-000088040000}"/>
    <cellStyle name="Comma 5 11" xfId="1150" xr:uid="{00000000-0005-0000-0000-000089040000}"/>
    <cellStyle name="Comma 5 11 2" xfId="1151" xr:uid="{00000000-0005-0000-0000-00008A040000}"/>
    <cellStyle name="Comma 5 11 2 2" xfId="1152" xr:uid="{00000000-0005-0000-0000-00008B040000}"/>
    <cellStyle name="Comma 5 11 3" xfId="1153" xr:uid="{00000000-0005-0000-0000-00008C040000}"/>
    <cellStyle name="Comma 5 110" xfId="1154" xr:uid="{00000000-0005-0000-0000-00008D040000}"/>
    <cellStyle name="Comma 5 111" xfId="1155" xr:uid="{00000000-0005-0000-0000-00008E040000}"/>
    <cellStyle name="Comma 5 112" xfId="1156" xr:uid="{00000000-0005-0000-0000-00008F040000}"/>
    <cellStyle name="Comma 5 113" xfId="1157" xr:uid="{00000000-0005-0000-0000-000090040000}"/>
    <cellStyle name="Comma 5 114" xfId="1158" xr:uid="{00000000-0005-0000-0000-000091040000}"/>
    <cellStyle name="Comma 5 115" xfId="1159" xr:uid="{00000000-0005-0000-0000-000092040000}"/>
    <cellStyle name="Comma 5 116" xfId="1160" xr:uid="{00000000-0005-0000-0000-000093040000}"/>
    <cellStyle name="Comma 5 117" xfId="1161" xr:uid="{00000000-0005-0000-0000-000094040000}"/>
    <cellStyle name="Comma 5 118" xfId="1162" xr:uid="{00000000-0005-0000-0000-000095040000}"/>
    <cellStyle name="Comma 5 119" xfId="1163" xr:uid="{00000000-0005-0000-0000-000096040000}"/>
    <cellStyle name="Comma 5 12" xfId="1164" xr:uid="{00000000-0005-0000-0000-000097040000}"/>
    <cellStyle name="Comma 5 12 2" xfId="1165" xr:uid="{00000000-0005-0000-0000-000098040000}"/>
    <cellStyle name="Comma 5 12 2 2" xfId="1166" xr:uid="{00000000-0005-0000-0000-000099040000}"/>
    <cellStyle name="Comma 5 12 3" xfId="1167" xr:uid="{00000000-0005-0000-0000-00009A040000}"/>
    <cellStyle name="Comma 5 120" xfId="1168" xr:uid="{00000000-0005-0000-0000-00009B040000}"/>
    <cellStyle name="Comma 5 121" xfId="1169" xr:uid="{00000000-0005-0000-0000-00009C040000}"/>
    <cellStyle name="Comma 5 122" xfId="1170" xr:uid="{00000000-0005-0000-0000-00009D040000}"/>
    <cellStyle name="Comma 5 123" xfId="1171" xr:uid="{00000000-0005-0000-0000-00009E040000}"/>
    <cellStyle name="Comma 5 124" xfId="1172" xr:uid="{00000000-0005-0000-0000-00009F040000}"/>
    <cellStyle name="Comma 5 125" xfId="1173" xr:uid="{00000000-0005-0000-0000-0000A0040000}"/>
    <cellStyle name="Comma 5 126" xfId="1174" xr:uid="{00000000-0005-0000-0000-0000A1040000}"/>
    <cellStyle name="Comma 5 127" xfId="1175" xr:uid="{00000000-0005-0000-0000-0000A2040000}"/>
    <cellStyle name="Comma 5 128" xfId="1176" xr:uid="{00000000-0005-0000-0000-0000A3040000}"/>
    <cellStyle name="Comma 5 129" xfId="1177" xr:uid="{00000000-0005-0000-0000-0000A4040000}"/>
    <cellStyle name="Comma 5 13" xfId="1178" xr:uid="{00000000-0005-0000-0000-0000A5040000}"/>
    <cellStyle name="Comma 5 13 2" xfId="1179" xr:uid="{00000000-0005-0000-0000-0000A6040000}"/>
    <cellStyle name="Comma 5 13 2 2" xfId="1180" xr:uid="{00000000-0005-0000-0000-0000A7040000}"/>
    <cellStyle name="Comma 5 13 3" xfId="1181" xr:uid="{00000000-0005-0000-0000-0000A8040000}"/>
    <cellStyle name="Comma 5 130" xfId="1182" xr:uid="{00000000-0005-0000-0000-0000A9040000}"/>
    <cellStyle name="Comma 5 131" xfId="1183" xr:uid="{00000000-0005-0000-0000-0000AA040000}"/>
    <cellStyle name="Comma 5 132" xfId="1184" xr:uid="{00000000-0005-0000-0000-0000AB040000}"/>
    <cellStyle name="Comma 5 133" xfId="1185" xr:uid="{00000000-0005-0000-0000-0000AC040000}"/>
    <cellStyle name="Comma 5 134" xfId="1186" xr:uid="{00000000-0005-0000-0000-0000AD040000}"/>
    <cellStyle name="Comma 5 135" xfId="1187" xr:uid="{00000000-0005-0000-0000-0000AE040000}"/>
    <cellStyle name="Comma 5 136" xfId="1188" xr:uid="{00000000-0005-0000-0000-0000AF040000}"/>
    <cellStyle name="Comma 5 137" xfId="7483" xr:uid="{00000000-0005-0000-0000-0000B0040000}"/>
    <cellStyle name="Comma 5 14" xfId="1189" xr:uid="{00000000-0005-0000-0000-0000B1040000}"/>
    <cellStyle name="Comma 5 14 2" xfId="1190" xr:uid="{00000000-0005-0000-0000-0000B2040000}"/>
    <cellStyle name="Comma 5 14 3" xfId="1191" xr:uid="{00000000-0005-0000-0000-0000B3040000}"/>
    <cellStyle name="Comma 5 15" xfId="1192" xr:uid="{00000000-0005-0000-0000-0000B4040000}"/>
    <cellStyle name="Comma 5 15 2" xfId="1193" xr:uid="{00000000-0005-0000-0000-0000B5040000}"/>
    <cellStyle name="Comma 5 16" xfId="1194" xr:uid="{00000000-0005-0000-0000-0000B6040000}"/>
    <cellStyle name="Comma 5 16 2" xfId="1195" xr:uid="{00000000-0005-0000-0000-0000B7040000}"/>
    <cellStyle name="Comma 5 17" xfId="1196" xr:uid="{00000000-0005-0000-0000-0000B8040000}"/>
    <cellStyle name="Comma 5 17 2" xfId="1197" xr:uid="{00000000-0005-0000-0000-0000B9040000}"/>
    <cellStyle name="Comma 5 18" xfId="1198" xr:uid="{00000000-0005-0000-0000-0000BA040000}"/>
    <cellStyle name="Comma 5 18 2" xfId="1199" xr:uid="{00000000-0005-0000-0000-0000BB040000}"/>
    <cellStyle name="Comma 5 19" xfId="1200" xr:uid="{00000000-0005-0000-0000-0000BC040000}"/>
    <cellStyle name="Comma 5 19 2" xfId="1201" xr:uid="{00000000-0005-0000-0000-0000BD040000}"/>
    <cellStyle name="Comma 5 2" xfId="1202" xr:uid="{00000000-0005-0000-0000-0000BE040000}"/>
    <cellStyle name="Comma 5 2 10" xfId="1203" xr:uid="{00000000-0005-0000-0000-0000BF040000}"/>
    <cellStyle name="Comma 5 2 10 2" xfId="1204" xr:uid="{00000000-0005-0000-0000-0000C0040000}"/>
    <cellStyle name="Comma 5 2 11" xfId="1205" xr:uid="{00000000-0005-0000-0000-0000C1040000}"/>
    <cellStyle name="Comma 5 2 11 2" xfId="1206" xr:uid="{00000000-0005-0000-0000-0000C2040000}"/>
    <cellStyle name="Comma 5 2 12" xfId="1207" xr:uid="{00000000-0005-0000-0000-0000C3040000}"/>
    <cellStyle name="Comma 5 2 13" xfId="1208" xr:uid="{00000000-0005-0000-0000-0000C4040000}"/>
    <cellStyle name="Comma 5 2 14" xfId="1209" xr:uid="{00000000-0005-0000-0000-0000C5040000}"/>
    <cellStyle name="Comma 5 2 14 2" xfId="1210" xr:uid="{00000000-0005-0000-0000-0000C6040000}"/>
    <cellStyle name="Comma 5 2 15" xfId="1211" xr:uid="{00000000-0005-0000-0000-0000C7040000}"/>
    <cellStyle name="Comma 5 2 16" xfId="7484" xr:uid="{00000000-0005-0000-0000-0000C8040000}"/>
    <cellStyle name="Comma 5 2 2" xfId="1212" xr:uid="{00000000-0005-0000-0000-0000C9040000}"/>
    <cellStyle name="Comma 5 2 2 10" xfId="1213" xr:uid="{00000000-0005-0000-0000-0000CA040000}"/>
    <cellStyle name="Comma 5 2 2 10 2" xfId="1214" xr:uid="{00000000-0005-0000-0000-0000CB040000}"/>
    <cellStyle name="Comma 5 2 2 10 2 2" xfId="1215" xr:uid="{00000000-0005-0000-0000-0000CC040000}"/>
    <cellStyle name="Comma 5 2 2 10 3" xfId="1216" xr:uid="{00000000-0005-0000-0000-0000CD040000}"/>
    <cellStyle name="Comma 5 2 2 11" xfId="1217" xr:uid="{00000000-0005-0000-0000-0000CE040000}"/>
    <cellStyle name="Comma 5 2 2 11 2" xfId="1218" xr:uid="{00000000-0005-0000-0000-0000CF040000}"/>
    <cellStyle name="Comma 5 2 2 11 2 2" xfId="1219" xr:uid="{00000000-0005-0000-0000-0000D0040000}"/>
    <cellStyle name="Comma 5 2 2 11 3" xfId="1220" xr:uid="{00000000-0005-0000-0000-0000D1040000}"/>
    <cellStyle name="Comma 5 2 2 12" xfId="1221" xr:uid="{00000000-0005-0000-0000-0000D2040000}"/>
    <cellStyle name="Comma 5 2 2 12 2" xfId="1222" xr:uid="{00000000-0005-0000-0000-0000D3040000}"/>
    <cellStyle name="Comma 5 2 2 12 2 2" xfId="1223" xr:uid="{00000000-0005-0000-0000-0000D4040000}"/>
    <cellStyle name="Comma 5 2 2 12 3" xfId="1224" xr:uid="{00000000-0005-0000-0000-0000D5040000}"/>
    <cellStyle name="Comma 5 2 2 13" xfId="1225" xr:uid="{00000000-0005-0000-0000-0000D6040000}"/>
    <cellStyle name="Comma 5 2 2 13 2" xfId="1226" xr:uid="{00000000-0005-0000-0000-0000D7040000}"/>
    <cellStyle name="Comma 5 2 2 13 2 2" xfId="1227" xr:uid="{00000000-0005-0000-0000-0000D8040000}"/>
    <cellStyle name="Comma 5 2 2 13 3" xfId="1228" xr:uid="{00000000-0005-0000-0000-0000D9040000}"/>
    <cellStyle name="Comma 5 2 2 14" xfId="1229" xr:uid="{00000000-0005-0000-0000-0000DA040000}"/>
    <cellStyle name="Comma 5 2 2 15" xfId="1230" xr:uid="{00000000-0005-0000-0000-0000DB040000}"/>
    <cellStyle name="Comma 5 2 2 2" xfId="1231" xr:uid="{00000000-0005-0000-0000-0000DC040000}"/>
    <cellStyle name="Comma 5 2 2 2 2" xfId="1232" xr:uid="{00000000-0005-0000-0000-0000DD040000}"/>
    <cellStyle name="Comma 5 2 2 2 2 2" xfId="1233" xr:uid="{00000000-0005-0000-0000-0000DE040000}"/>
    <cellStyle name="Comma 5 2 2 2 3" xfId="1234" xr:uid="{00000000-0005-0000-0000-0000DF040000}"/>
    <cellStyle name="Comma 5 2 2 3" xfId="1235" xr:uid="{00000000-0005-0000-0000-0000E0040000}"/>
    <cellStyle name="Comma 5 2 2 3 2" xfId="1236" xr:uid="{00000000-0005-0000-0000-0000E1040000}"/>
    <cellStyle name="Comma 5 2 2 3 2 2" xfId="1237" xr:uid="{00000000-0005-0000-0000-0000E2040000}"/>
    <cellStyle name="Comma 5 2 2 3 3" xfId="1238" xr:uid="{00000000-0005-0000-0000-0000E3040000}"/>
    <cellStyle name="Comma 5 2 2 4" xfId="1239" xr:uid="{00000000-0005-0000-0000-0000E4040000}"/>
    <cellStyle name="Comma 5 2 2 4 2" xfId="1240" xr:uid="{00000000-0005-0000-0000-0000E5040000}"/>
    <cellStyle name="Comma 5 2 2 4 2 2" xfId="1241" xr:uid="{00000000-0005-0000-0000-0000E6040000}"/>
    <cellStyle name="Comma 5 2 2 4 3" xfId="1242" xr:uid="{00000000-0005-0000-0000-0000E7040000}"/>
    <cellStyle name="Comma 5 2 2 5" xfId="1243" xr:uid="{00000000-0005-0000-0000-0000E8040000}"/>
    <cellStyle name="Comma 5 2 2 5 2" xfId="1244" xr:uid="{00000000-0005-0000-0000-0000E9040000}"/>
    <cellStyle name="Comma 5 2 2 5 2 2" xfId="1245" xr:uid="{00000000-0005-0000-0000-0000EA040000}"/>
    <cellStyle name="Comma 5 2 2 5 3" xfId="1246" xr:uid="{00000000-0005-0000-0000-0000EB040000}"/>
    <cellStyle name="Comma 5 2 2 6" xfId="1247" xr:uid="{00000000-0005-0000-0000-0000EC040000}"/>
    <cellStyle name="Comma 5 2 2 6 2" xfId="1248" xr:uid="{00000000-0005-0000-0000-0000ED040000}"/>
    <cellStyle name="Comma 5 2 2 6 2 2" xfId="1249" xr:uid="{00000000-0005-0000-0000-0000EE040000}"/>
    <cellStyle name="Comma 5 2 2 6 3" xfId="1250" xr:uid="{00000000-0005-0000-0000-0000EF040000}"/>
    <cellStyle name="Comma 5 2 2 7" xfId="1251" xr:uid="{00000000-0005-0000-0000-0000F0040000}"/>
    <cellStyle name="Comma 5 2 2 7 2" xfId="1252" xr:uid="{00000000-0005-0000-0000-0000F1040000}"/>
    <cellStyle name="Comma 5 2 2 7 2 2" xfId="1253" xr:uid="{00000000-0005-0000-0000-0000F2040000}"/>
    <cellStyle name="Comma 5 2 2 7 3" xfId="1254" xr:uid="{00000000-0005-0000-0000-0000F3040000}"/>
    <cellStyle name="Comma 5 2 2 8" xfId="1255" xr:uid="{00000000-0005-0000-0000-0000F4040000}"/>
    <cellStyle name="Comma 5 2 2 8 2" xfId="1256" xr:uid="{00000000-0005-0000-0000-0000F5040000}"/>
    <cellStyle name="Comma 5 2 2 8 2 2" xfId="1257" xr:uid="{00000000-0005-0000-0000-0000F6040000}"/>
    <cellStyle name="Comma 5 2 2 8 3" xfId="1258" xr:uid="{00000000-0005-0000-0000-0000F7040000}"/>
    <cellStyle name="Comma 5 2 2 9" xfId="1259" xr:uid="{00000000-0005-0000-0000-0000F8040000}"/>
    <cellStyle name="Comma 5 2 2 9 2" xfId="1260" xr:uid="{00000000-0005-0000-0000-0000F9040000}"/>
    <cellStyle name="Comma 5 2 2 9 2 2" xfId="1261" xr:uid="{00000000-0005-0000-0000-0000FA040000}"/>
    <cellStyle name="Comma 5 2 2 9 3" xfId="1262" xr:uid="{00000000-0005-0000-0000-0000FB040000}"/>
    <cellStyle name="Comma 5 2 3" xfId="1263" xr:uid="{00000000-0005-0000-0000-0000FC040000}"/>
    <cellStyle name="Comma 5 2 3 2" xfId="1264" xr:uid="{00000000-0005-0000-0000-0000FD040000}"/>
    <cellStyle name="Comma 5 2 4" xfId="1265" xr:uid="{00000000-0005-0000-0000-0000FE040000}"/>
    <cellStyle name="Comma 5 2 4 2" xfId="1266" xr:uid="{00000000-0005-0000-0000-0000FF040000}"/>
    <cellStyle name="Comma 5 2 5" xfId="1267" xr:uid="{00000000-0005-0000-0000-000000050000}"/>
    <cellStyle name="Comma 5 2 5 2" xfId="1268" xr:uid="{00000000-0005-0000-0000-000001050000}"/>
    <cellStyle name="Comma 5 2 6" xfId="1269" xr:uid="{00000000-0005-0000-0000-000002050000}"/>
    <cellStyle name="Comma 5 2 6 2" xfId="1270" xr:uid="{00000000-0005-0000-0000-000003050000}"/>
    <cellStyle name="Comma 5 2 7" xfId="1271" xr:uid="{00000000-0005-0000-0000-000004050000}"/>
    <cellStyle name="Comma 5 2 7 2" xfId="1272" xr:uid="{00000000-0005-0000-0000-000005050000}"/>
    <cellStyle name="Comma 5 2 8" xfId="1273" xr:uid="{00000000-0005-0000-0000-000006050000}"/>
    <cellStyle name="Comma 5 2 8 2" xfId="1274" xr:uid="{00000000-0005-0000-0000-000007050000}"/>
    <cellStyle name="Comma 5 2 9" xfId="1275" xr:uid="{00000000-0005-0000-0000-000008050000}"/>
    <cellStyle name="Comma 5 2 9 2" xfId="1276" xr:uid="{00000000-0005-0000-0000-000009050000}"/>
    <cellStyle name="Comma 5 20" xfId="1277" xr:uid="{00000000-0005-0000-0000-00000A050000}"/>
    <cellStyle name="Comma 5 20 2" xfId="1278" xr:uid="{00000000-0005-0000-0000-00000B050000}"/>
    <cellStyle name="Comma 5 21" xfId="1279" xr:uid="{00000000-0005-0000-0000-00000C050000}"/>
    <cellStyle name="Comma 5 21 2" xfId="1280" xr:uid="{00000000-0005-0000-0000-00000D050000}"/>
    <cellStyle name="Comma 5 22" xfId="1281" xr:uid="{00000000-0005-0000-0000-00000E050000}"/>
    <cellStyle name="Comma 5 22 2" xfId="1282" xr:uid="{00000000-0005-0000-0000-00000F050000}"/>
    <cellStyle name="Comma 5 23" xfId="1283" xr:uid="{00000000-0005-0000-0000-000010050000}"/>
    <cellStyle name="Comma 5 23 2" xfId="1284" xr:uid="{00000000-0005-0000-0000-000011050000}"/>
    <cellStyle name="Comma 5 24" xfId="1285" xr:uid="{00000000-0005-0000-0000-000012050000}"/>
    <cellStyle name="Comma 5 24 2" xfId="1286" xr:uid="{00000000-0005-0000-0000-000013050000}"/>
    <cellStyle name="Comma 5 25" xfId="1287" xr:uid="{00000000-0005-0000-0000-000014050000}"/>
    <cellStyle name="Comma 5 25 2" xfId="1288" xr:uid="{00000000-0005-0000-0000-000015050000}"/>
    <cellStyle name="Comma 5 26" xfId="1289" xr:uid="{00000000-0005-0000-0000-000016050000}"/>
    <cellStyle name="Comma 5 26 2" xfId="1290" xr:uid="{00000000-0005-0000-0000-000017050000}"/>
    <cellStyle name="Comma 5 27" xfId="1291" xr:uid="{00000000-0005-0000-0000-000018050000}"/>
    <cellStyle name="Comma 5 27 2" xfId="1292" xr:uid="{00000000-0005-0000-0000-000019050000}"/>
    <cellStyle name="Comma 5 28" xfId="1293" xr:uid="{00000000-0005-0000-0000-00001A050000}"/>
    <cellStyle name="Comma 5 28 2" xfId="1294" xr:uid="{00000000-0005-0000-0000-00001B050000}"/>
    <cellStyle name="Comma 5 29" xfId="1295" xr:uid="{00000000-0005-0000-0000-00001C050000}"/>
    <cellStyle name="Comma 5 29 2" xfId="1296" xr:uid="{00000000-0005-0000-0000-00001D050000}"/>
    <cellStyle name="Comma 5 3" xfId="1297" xr:uid="{00000000-0005-0000-0000-00001E050000}"/>
    <cellStyle name="Comma 5 3 10" xfId="1298" xr:uid="{00000000-0005-0000-0000-00001F050000}"/>
    <cellStyle name="Comma 5 3 10 2" xfId="1299" xr:uid="{00000000-0005-0000-0000-000020050000}"/>
    <cellStyle name="Comma 5 3 11" xfId="1300" xr:uid="{00000000-0005-0000-0000-000021050000}"/>
    <cellStyle name="Comma 5 3 11 2" xfId="1301" xr:uid="{00000000-0005-0000-0000-000022050000}"/>
    <cellStyle name="Comma 5 3 12" xfId="1302" xr:uid="{00000000-0005-0000-0000-000023050000}"/>
    <cellStyle name="Comma 5 3 12 2" xfId="1303" xr:uid="{00000000-0005-0000-0000-000024050000}"/>
    <cellStyle name="Comma 5 3 13" xfId="1304" xr:uid="{00000000-0005-0000-0000-000025050000}"/>
    <cellStyle name="Comma 5 3 13 2" xfId="1305" xr:uid="{00000000-0005-0000-0000-000026050000}"/>
    <cellStyle name="Comma 5 3 14" xfId="1306" xr:uid="{00000000-0005-0000-0000-000027050000}"/>
    <cellStyle name="Comma 5 3 15" xfId="1307" xr:uid="{00000000-0005-0000-0000-000028050000}"/>
    <cellStyle name="Comma 5 3 2" xfId="1308" xr:uid="{00000000-0005-0000-0000-000029050000}"/>
    <cellStyle name="Comma 5 3 2 2" xfId="1309" xr:uid="{00000000-0005-0000-0000-00002A050000}"/>
    <cellStyle name="Comma 5 3 3" xfId="1310" xr:uid="{00000000-0005-0000-0000-00002B050000}"/>
    <cellStyle name="Comma 5 3 3 2" xfId="1311" xr:uid="{00000000-0005-0000-0000-00002C050000}"/>
    <cellStyle name="Comma 5 3 4" xfId="1312" xr:uid="{00000000-0005-0000-0000-00002D050000}"/>
    <cellStyle name="Comma 5 3 4 2" xfId="1313" xr:uid="{00000000-0005-0000-0000-00002E050000}"/>
    <cellStyle name="Comma 5 3 5" xfId="1314" xr:uid="{00000000-0005-0000-0000-00002F050000}"/>
    <cellStyle name="Comma 5 3 5 2" xfId="1315" xr:uid="{00000000-0005-0000-0000-000030050000}"/>
    <cellStyle name="Comma 5 3 6" xfId="1316" xr:uid="{00000000-0005-0000-0000-000031050000}"/>
    <cellStyle name="Comma 5 3 6 2" xfId="1317" xr:uid="{00000000-0005-0000-0000-000032050000}"/>
    <cellStyle name="Comma 5 3 7" xfId="1318" xr:uid="{00000000-0005-0000-0000-000033050000}"/>
    <cellStyle name="Comma 5 3 7 2" xfId="1319" xr:uid="{00000000-0005-0000-0000-000034050000}"/>
    <cellStyle name="Comma 5 3 8" xfId="1320" xr:uid="{00000000-0005-0000-0000-000035050000}"/>
    <cellStyle name="Comma 5 3 8 2" xfId="1321" xr:uid="{00000000-0005-0000-0000-000036050000}"/>
    <cellStyle name="Comma 5 3 9" xfId="1322" xr:uid="{00000000-0005-0000-0000-000037050000}"/>
    <cellStyle name="Comma 5 3 9 2" xfId="1323" xr:uid="{00000000-0005-0000-0000-000038050000}"/>
    <cellStyle name="Comma 5 30" xfId="1324" xr:uid="{00000000-0005-0000-0000-000039050000}"/>
    <cellStyle name="Comma 5 30 2" xfId="1325" xr:uid="{00000000-0005-0000-0000-00003A050000}"/>
    <cellStyle name="Comma 5 31" xfId="1326" xr:uid="{00000000-0005-0000-0000-00003B050000}"/>
    <cellStyle name="Comma 5 31 2" xfId="1327" xr:uid="{00000000-0005-0000-0000-00003C050000}"/>
    <cellStyle name="Comma 5 32" xfId="1328" xr:uid="{00000000-0005-0000-0000-00003D050000}"/>
    <cellStyle name="Comma 5 32 2" xfId="1329" xr:uid="{00000000-0005-0000-0000-00003E050000}"/>
    <cellStyle name="Comma 5 33" xfId="1330" xr:uid="{00000000-0005-0000-0000-00003F050000}"/>
    <cellStyle name="Comma 5 33 2" xfId="1331" xr:uid="{00000000-0005-0000-0000-000040050000}"/>
    <cellStyle name="Comma 5 34" xfId="1332" xr:uid="{00000000-0005-0000-0000-000041050000}"/>
    <cellStyle name="Comma 5 34 2" xfId="1333" xr:uid="{00000000-0005-0000-0000-000042050000}"/>
    <cellStyle name="Comma 5 35" xfId="1334" xr:uid="{00000000-0005-0000-0000-000043050000}"/>
    <cellStyle name="Comma 5 35 2" xfId="1335" xr:uid="{00000000-0005-0000-0000-000044050000}"/>
    <cellStyle name="Comma 5 36" xfId="1336" xr:uid="{00000000-0005-0000-0000-000045050000}"/>
    <cellStyle name="Comma 5 36 2" xfId="1337" xr:uid="{00000000-0005-0000-0000-000046050000}"/>
    <cellStyle name="Comma 5 37" xfId="1338" xr:uid="{00000000-0005-0000-0000-000047050000}"/>
    <cellStyle name="Comma 5 37 2" xfId="1339" xr:uid="{00000000-0005-0000-0000-000048050000}"/>
    <cellStyle name="Comma 5 38" xfId="1340" xr:uid="{00000000-0005-0000-0000-000049050000}"/>
    <cellStyle name="Comma 5 38 2" xfId="1341" xr:uid="{00000000-0005-0000-0000-00004A050000}"/>
    <cellStyle name="Comma 5 39" xfId="1342" xr:uid="{00000000-0005-0000-0000-00004B050000}"/>
    <cellStyle name="Comma 5 39 2" xfId="1343" xr:uid="{00000000-0005-0000-0000-00004C050000}"/>
    <cellStyle name="Comma 5 4" xfId="1344" xr:uid="{00000000-0005-0000-0000-00004D050000}"/>
    <cellStyle name="Comma 5 4 2" xfId="1345" xr:uid="{00000000-0005-0000-0000-00004E050000}"/>
    <cellStyle name="Comma 5 4 2 2" xfId="1346" xr:uid="{00000000-0005-0000-0000-00004F050000}"/>
    <cellStyle name="Comma 5 4 3" xfId="1347" xr:uid="{00000000-0005-0000-0000-000050050000}"/>
    <cellStyle name="Comma 5 40" xfId="1348" xr:uid="{00000000-0005-0000-0000-000051050000}"/>
    <cellStyle name="Comma 5 40 2" xfId="1349" xr:uid="{00000000-0005-0000-0000-000052050000}"/>
    <cellStyle name="Comma 5 41" xfId="1350" xr:uid="{00000000-0005-0000-0000-000053050000}"/>
    <cellStyle name="Comma 5 41 2" xfId="1351" xr:uid="{00000000-0005-0000-0000-000054050000}"/>
    <cellStyle name="Comma 5 42" xfId="1352" xr:uid="{00000000-0005-0000-0000-000055050000}"/>
    <cellStyle name="Comma 5 42 2" xfId="1353" xr:uid="{00000000-0005-0000-0000-000056050000}"/>
    <cellStyle name="Comma 5 43" xfId="1354" xr:uid="{00000000-0005-0000-0000-000057050000}"/>
    <cellStyle name="Comma 5 43 2" xfId="1355" xr:uid="{00000000-0005-0000-0000-000058050000}"/>
    <cellStyle name="Comma 5 44" xfId="1356" xr:uid="{00000000-0005-0000-0000-000059050000}"/>
    <cellStyle name="Comma 5 44 2" xfId="1357" xr:uid="{00000000-0005-0000-0000-00005A050000}"/>
    <cellStyle name="Comma 5 45" xfId="1358" xr:uid="{00000000-0005-0000-0000-00005B050000}"/>
    <cellStyle name="Comma 5 45 2" xfId="1359" xr:uid="{00000000-0005-0000-0000-00005C050000}"/>
    <cellStyle name="Comma 5 46" xfId="1360" xr:uid="{00000000-0005-0000-0000-00005D050000}"/>
    <cellStyle name="Comma 5 46 2" xfId="1361" xr:uid="{00000000-0005-0000-0000-00005E050000}"/>
    <cellStyle name="Comma 5 47" xfId="1362" xr:uid="{00000000-0005-0000-0000-00005F050000}"/>
    <cellStyle name="Comma 5 47 2" xfId="1363" xr:uid="{00000000-0005-0000-0000-000060050000}"/>
    <cellStyle name="Comma 5 48" xfId="1364" xr:uid="{00000000-0005-0000-0000-000061050000}"/>
    <cellStyle name="Comma 5 48 2" xfId="1365" xr:uid="{00000000-0005-0000-0000-000062050000}"/>
    <cellStyle name="Comma 5 49" xfId="1366" xr:uid="{00000000-0005-0000-0000-000063050000}"/>
    <cellStyle name="Comma 5 49 2" xfId="1367" xr:uid="{00000000-0005-0000-0000-000064050000}"/>
    <cellStyle name="Comma 5 5" xfId="1368" xr:uid="{00000000-0005-0000-0000-000065050000}"/>
    <cellStyle name="Comma 5 5 2" xfId="1369" xr:uid="{00000000-0005-0000-0000-000066050000}"/>
    <cellStyle name="Comma 5 5 2 2" xfId="1370" xr:uid="{00000000-0005-0000-0000-000067050000}"/>
    <cellStyle name="Comma 5 5 3" xfId="1371" xr:uid="{00000000-0005-0000-0000-000068050000}"/>
    <cellStyle name="Comma 5 50" xfId="1372" xr:uid="{00000000-0005-0000-0000-000069050000}"/>
    <cellStyle name="Comma 5 50 2" xfId="1373" xr:uid="{00000000-0005-0000-0000-00006A050000}"/>
    <cellStyle name="Comma 5 51" xfId="1374" xr:uid="{00000000-0005-0000-0000-00006B050000}"/>
    <cellStyle name="Comma 5 51 2" xfId="1375" xr:uid="{00000000-0005-0000-0000-00006C050000}"/>
    <cellStyle name="Comma 5 52" xfId="1376" xr:uid="{00000000-0005-0000-0000-00006D050000}"/>
    <cellStyle name="Comma 5 52 2" xfId="1377" xr:uid="{00000000-0005-0000-0000-00006E050000}"/>
    <cellStyle name="Comma 5 53" xfId="1378" xr:uid="{00000000-0005-0000-0000-00006F050000}"/>
    <cellStyle name="Comma 5 53 2" xfId="1379" xr:uid="{00000000-0005-0000-0000-000070050000}"/>
    <cellStyle name="Comma 5 54" xfId="1380" xr:uid="{00000000-0005-0000-0000-000071050000}"/>
    <cellStyle name="Comma 5 54 2" xfId="1381" xr:uid="{00000000-0005-0000-0000-000072050000}"/>
    <cellStyle name="Comma 5 55" xfId="1382" xr:uid="{00000000-0005-0000-0000-000073050000}"/>
    <cellStyle name="Comma 5 55 2" xfId="1383" xr:uid="{00000000-0005-0000-0000-000074050000}"/>
    <cellStyle name="Comma 5 56" xfId="1384" xr:uid="{00000000-0005-0000-0000-000075050000}"/>
    <cellStyle name="Comma 5 56 2" xfId="1385" xr:uid="{00000000-0005-0000-0000-000076050000}"/>
    <cellStyle name="Comma 5 57" xfId="1386" xr:uid="{00000000-0005-0000-0000-000077050000}"/>
    <cellStyle name="Comma 5 57 2" xfId="1387" xr:uid="{00000000-0005-0000-0000-000078050000}"/>
    <cellStyle name="Comma 5 58" xfId="1388" xr:uid="{00000000-0005-0000-0000-000079050000}"/>
    <cellStyle name="Comma 5 58 2" xfId="1389" xr:uid="{00000000-0005-0000-0000-00007A050000}"/>
    <cellStyle name="Comma 5 59" xfId="1390" xr:uid="{00000000-0005-0000-0000-00007B050000}"/>
    <cellStyle name="Comma 5 59 2" xfId="1391" xr:uid="{00000000-0005-0000-0000-00007C050000}"/>
    <cellStyle name="Comma 5 6" xfId="1392" xr:uid="{00000000-0005-0000-0000-00007D050000}"/>
    <cellStyle name="Comma 5 6 2" xfId="1393" xr:uid="{00000000-0005-0000-0000-00007E050000}"/>
    <cellStyle name="Comma 5 6 2 2" xfId="1394" xr:uid="{00000000-0005-0000-0000-00007F050000}"/>
    <cellStyle name="Comma 5 6 3" xfId="1395" xr:uid="{00000000-0005-0000-0000-000080050000}"/>
    <cellStyle name="Comma 5 60" xfId="1396" xr:uid="{00000000-0005-0000-0000-000081050000}"/>
    <cellStyle name="Comma 5 60 2" xfId="1397" xr:uid="{00000000-0005-0000-0000-000082050000}"/>
    <cellStyle name="Comma 5 61" xfId="1398" xr:uid="{00000000-0005-0000-0000-000083050000}"/>
    <cellStyle name="Comma 5 61 2" xfId="1399" xr:uid="{00000000-0005-0000-0000-000084050000}"/>
    <cellStyle name="Comma 5 62" xfId="1400" xr:uid="{00000000-0005-0000-0000-000085050000}"/>
    <cellStyle name="Comma 5 63" xfId="1401" xr:uid="{00000000-0005-0000-0000-000086050000}"/>
    <cellStyle name="Comma 5 64" xfId="1402" xr:uid="{00000000-0005-0000-0000-000087050000}"/>
    <cellStyle name="Comma 5 65" xfId="1403" xr:uid="{00000000-0005-0000-0000-000088050000}"/>
    <cellStyle name="Comma 5 66" xfId="1404" xr:uid="{00000000-0005-0000-0000-000089050000}"/>
    <cellStyle name="Comma 5 67" xfId="1405" xr:uid="{00000000-0005-0000-0000-00008A050000}"/>
    <cellStyle name="Comma 5 68" xfId="1406" xr:uid="{00000000-0005-0000-0000-00008B050000}"/>
    <cellStyle name="Comma 5 69" xfId="1407" xr:uid="{00000000-0005-0000-0000-00008C050000}"/>
    <cellStyle name="Comma 5 7" xfId="1408" xr:uid="{00000000-0005-0000-0000-00008D050000}"/>
    <cellStyle name="Comma 5 7 2" xfId="1409" xr:uid="{00000000-0005-0000-0000-00008E050000}"/>
    <cellStyle name="Comma 5 7 2 2" xfId="1410" xr:uid="{00000000-0005-0000-0000-00008F050000}"/>
    <cellStyle name="Comma 5 7 3" xfId="1411" xr:uid="{00000000-0005-0000-0000-000090050000}"/>
    <cellStyle name="Comma 5 70" xfId="1412" xr:uid="{00000000-0005-0000-0000-000091050000}"/>
    <cellStyle name="Comma 5 71" xfId="1413" xr:uid="{00000000-0005-0000-0000-000092050000}"/>
    <cellStyle name="Comma 5 72" xfId="1414" xr:uid="{00000000-0005-0000-0000-000093050000}"/>
    <cellStyle name="Comma 5 73" xfId="1415" xr:uid="{00000000-0005-0000-0000-000094050000}"/>
    <cellStyle name="Comma 5 74" xfId="1416" xr:uid="{00000000-0005-0000-0000-000095050000}"/>
    <cellStyle name="Comma 5 75" xfId="1417" xr:uid="{00000000-0005-0000-0000-000096050000}"/>
    <cellStyle name="Comma 5 76" xfId="1418" xr:uid="{00000000-0005-0000-0000-000097050000}"/>
    <cellStyle name="Comma 5 77" xfId="1419" xr:uid="{00000000-0005-0000-0000-000098050000}"/>
    <cellStyle name="Comma 5 78" xfId="1420" xr:uid="{00000000-0005-0000-0000-000099050000}"/>
    <cellStyle name="Comma 5 79" xfId="1421" xr:uid="{00000000-0005-0000-0000-00009A050000}"/>
    <cellStyle name="Comma 5 8" xfId="1422" xr:uid="{00000000-0005-0000-0000-00009B050000}"/>
    <cellStyle name="Comma 5 8 2" xfId="1423" xr:uid="{00000000-0005-0000-0000-00009C050000}"/>
    <cellStyle name="Comma 5 8 2 2" xfId="1424" xr:uid="{00000000-0005-0000-0000-00009D050000}"/>
    <cellStyle name="Comma 5 8 3" xfId="1425" xr:uid="{00000000-0005-0000-0000-00009E050000}"/>
    <cellStyle name="Comma 5 80" xfId="1426" xr:uid="{00000000-0005-0000-0000-00009F050000}"/>
    <cellStyle name="Comma 5 81" xfId="1427" xr:uid="{00000000-0005-0000-0000-0000A0050000}"/>
    <cellStyle name="Comma 5 82" xfId="1428" xr:uid="{00000000-0005-0000-0000-0000A1050000}"/>
    <cellStyle name="Comma 5 83" xfId="1429" xr:uid="{00000000-0005-0000-0000-0000A2050000}"/>
    <cellStyle name="Comma 5 84" xfId="1430" xr:uid="{00000000-0005-0000-0000-0000A3050000}"/>
    <cellStyle name="Comma 5 85" xfId="1431" xr:uid="{00000000-0005-0000-0000-0000A4050000}"/>
    <cellStyle name="Comma 5 86" xfId="1432" xr:uid="{00000000-0005-0000-0000-0000A5050000}"/>
    <cellStyle name="Comma 5 87" xfId="1433" xr:uid="{00000000-0005-0000-0000-0000A6050000}"/>
    <cellStyle name="Comma 5 88" xfId="1434" xr:uid="{00000000-0005-0000-0000-0000A7050000}"/>
    <cellStyle name="Comma 5 89" xfId="1435" xr:uid="{00000000-0005-0000-0000-0000A8050000}"/>
    <cellStyle name="Comma 5 9" xfId="1436" xr:uid="{00000000-0005-0000-0000-0000A9050000}"/>
    <cellStyle name="Comma 5 9 2" xfId="1437" xr:uid="{00000000-0005-0000-0000-0000AA050000}"/>
    <cellStyle name="Comma 5 9 2 2" xfId="1438" xr:uid="{00000000-0005-0000-0000-0000AB050000}"/>
    <cellStyle name="Comma 5 9 3" xfId="1439" xr:uid="{00000000-0005-0000-0000-0000AC050000}"/>
    <cellStyle name="Comma 5 90" xfId="1440" xr:uid="{00000000-0005-0000-0000-0000AD050000}"/>
    <cellStyle name="Comma 5 91" xfId="1441" xr:uid="{00000000-0005-0000-0000-0000AE050000}"/>
    <cellStyle name="Comma 5 92" xfId="1442" xr:uid="{00000000-0005-0000-0000-0000AF050000}"/>
    <cellStyle name="Comma 5 92 2" xfId="1443" xr:uid="{00000000-0005-0000-0000-0000B0050000}"/>
    <cellStyle name="Comma 5 93" xfId="1444" xr:uid="{00000000-0005-0000-0000-0000B1050000}"/>
    <cellStyle name="Comma 5 94" xfId="1445" xr:uid="{00000000-0005-0000-0000-0000B2050000}"/>
    <cellStyle name="Comma 5 95" xfId="1446" xr:uid="{00000000-0005-0000-0000-0000B3050000}"/>
    <cellStyle name="Comma 5 96" xfId="1447" xr:uid="{00000000-0005-0000-0000-0000B4050000}"/>
    <cellStyle name="Comma 5 97" xfId="1448" xr:uid="{00000000-0005-0000-0000-0000B5050000}"/>
    <cellStyle name="Comma 5 98" xfId="1449" xr:uid="{00000000-0005-0000-0000-0000B6050000}"/>
    <cellStyle name="Comma 5 99" xfId="1450" xr:uid="{00000000-0005-0000-0000-0000B7050000}"/>
    <cellStyle name="Comma 50" xfId="1451" xr:uid="{00000000-0005-0000-0000-0000B8050000}"/>
    <cellStyle name="Comma 51" xfId="1452" xr:uid="{00000000-0005-0000-0000-0000B9050000}"/>
    <cellStyle name="Comma 52" xfId="1453" xr:uid="{00000000-0005-0000-0000-0000BA050000}"/>
    <cellStyle name="Comma 53" xfId="1454" xr:uid="{00000000-0005-0000-0000-0000BB050000}"/>
    <cellStyle name="Comma 54" xfId="1455" xr:uid="{00000000-0005-0000-0000-0000BC050000}"/>
    <cellStyle name="Comma 55" xfId="1456" xr:uid="{00000000-0005-0000-0000-0000BD050000}"/>
    <cellStyle name="Comma 56" xfId="1457" xr:uid="{00000000-0005-0000-0000-0000BE050000}"/>
    <cellStyle name="Comma 57" xfId="1458" xr:uid="{00000000-0005-0000-0000-0000BF050000}"/>
    <cellStyle name="Comma 58" xfId="1459" xr:uid="{00000000-0005-0000-0000-0000C0050000}"/>
    <cellStyle name="Comma 59" xfId="1460" xr:uid="{00000000-0005-0000-0000-0000C1050000}"/>
    <cellStyle name="Comma 6" xfId="1461" xr:uid="{00000000-0005-0000-0000-0000C2050000}"/>
    <cellStyle name="Comma 6 2" xfId="1462" xr:uid="{00000000-0005-0000-0000-0000C3050000}"/>
    <cellStyle name="Comma 60" xfId="1463" xr:uid="{00000000-0005-0000-0000-0000C4050000}"/>
    <cellStyle name="Comma 61" xfId="1464" xr:uid="{00000000-0005-0000-0000-0000C5050000}"/>
    <cellStyle name="Comma 62" xfId="1465" xr:uid="{00000000-0005-0000-0000-0000C6050000}"/>
    <cellStyle name="Comma 63" xfId="1466" xr:uid="{00000000-0005-0000-0000-0000C7050000}"/>
    <cellStyle name="Comma 64" xfId="1467" xr:uid="{00000000-0005-0000-0000-0000C8050000}"/>
    <cellStyle name="Comma 65" xfId="1468" xr:uid="{00000000-0005-0000-0000-0000C9050000}"/>
    <cellStyle name="Comma 66" xfId="1469" xr:uid="{00000000-0005-0000-0000-0000CA050000}"/>
    <cellStyle name="Comma 67" xfId="1470" xr:uid="{00000000-0005-0000-0000-0000CB050000}"/>
    <cellStyle name="Comma 68" xfId="1471" xr:uid="{00000000-0005-0000-0000-0000CC050000}"/>
    <cellStyle name="Comma 69" xfId="1472" xr:uid="{00000000-0005-0000-0000-0000CD050000}"/>
    <cellStyle name="Comma 7" xfId="1473" xr:uid="{00000000-0005-0000-0000-0000CE050000}"/>
    <cellStyle name="Comma 7 10" xfId="1474" xr:uid="{00000000-0005-0000-0000-0000CF050000}"/>
    <cellStyle name="Comma 7 11" xfId="1475" xr:uid="{00000000-0005-0000-0000-0000D0050000}"/>
    <cellStyle name="Comma 7 12" xfId="1476" xr:uid="{00000000-0005-0000-0000-0000D1050000}"/>
    <cellStyle name="Comma 7 12 2" xfId="1477" xr:uid="{00000000-0005-0000-0000-0000D2050000}"/>
    <cellStyle name="Comma 7 13" xfId="1478" xr:uid="{00000000-0005-0000-0000-0000D3050000}"/>
    <cellStyle name="Comma 7 14" xfId="7485" xr:uid="{00000000-0005-0000-0000-0000D4050000}"/>
    <cellStyle name="Comma 7 2" xfId="1479" xr:uid="{00000000-0005-0000-0000-0000D5050000}"/>
    <cellStyle name="Comma 7 2 10" xfId="1480" xr:uid="{00000000-0005-0000-0000-0000D6050000}"/>
    <cellStyle name="Comma 7 2 10 2" xfId="1481" xr:uid="{00000000-0005-0000-0000-0000D7050000}"/>
    <cellStyle name="Comma 7 2 11" xfId="1482" xr:uid="{00000000-0005-0000-0000-0000D8050000}"/>
    <cellStyle name="Comma 7 2 11 2" xfId="1483" xr:uid="{00000000-0005-0000-0000-0000D9050000}"/>
    <cellStyle name="Comma 7 2 12" xfId="1484" xr:uid="{00000000-0005-0000-0000-0000DA050000}"/>
    <cellStyle name="Comma 7 2 12 2" xfId="1485" xr:uid="{00000000-0005-0000-0000-0000DB050000}"/>
    <cellStyle name="Comma 7 2 13" xfId="1486" xr:uid="{00000000-0005-0000-0000-0000DC050000}"/>
    <cellStyle name="Comma 7 2 13 2" xfId="1487" xr:uid="{00000000-0005-0000-0000-0000DD050000}"/>
    <cellStyle name="Comma 7 2 14" xfId="1488" xr:uid="{00000000-0005-0000-0000-0000DE050000}"/>
    <cellStyle name="Comma 7 2 2" xfId="1489" xr:uid="{00000000-0005-0000-0000-0000DF050000}"/>
    <cellStyle name="Comma 7 2 2 2" xfId="1490" xr:uid="{00000000-0005-0000-0000-0000E0050000}"/>
    <cellStyle name="Comma 7 2 3" xfId="1491" xr:uid="{00000000-0005-0000-0000-0000E1050000}"/>
    <cellStyle name="Comma 7 2 3 2" xfId="1492" xr:uid="{00000000-0005-0000-0000-0000E2050000}"/>
    <cellStyle name="Comma 7 2 4" xfId="1493" xr:uid="{00000000-0005-0000-0000-0000E3050000}"/>
    <cellStyle name="Comma 7 2 4 2" xfId="1494" xr:uid="{00000000-0005-0000-0000-0000E4050000}"/>
    <cellStyle name="Comma 7 2 5" xfId="1495" xr:uid="{00000000-0005-0000-0000-0000E5050000}"/>
    <cellStyle name="Comma 7 2 5 2" xfId="1496" xr:uid="{00000000-0005-0000-0000-0000E6050000}"/>
    <cellStyle name="Comma 7 2 6" xfId="1497" xr:uid="{00000000-0005-0000-0000-0000E7050000}"/>
    <cellStyle name="Comma 7 2 6 2" xfId="1498" xr:uid="{00000000-0005-0000-0000-0000E8050000}"/>
    <cellStyle name="Comma 7 2 7" xfId="1499" xr:uid="{00000000-0005-0000-0000-0000E9050000}"/>
    <cellStyle name="Comma 7 2 7 2" xfId="1500" xr:uid="{00000000-0005-0000-0000-0000EA050000}"/>
    <cellStyle name="Comma 7 2 8" xfId="1501" xr:uid="{00000000-0005-0000-0000-0000EB050000}"/>
    <cellStyle name="Comma 7 2 8 2" xfId="1502" xr:uid="{00000000-0005-0000-0000-0000EC050000}"/>
    <cellStyle name="Comma 7 2 9" xfId="1503" xr:uid="{00000000-0005-0000-0000-0000ED050000}"/>
    <cellStyle name="Comma 7 2 9 2" xfId="1504" xr:uid="{00000000-0005-0000-0000-0000EE050000}"/>
    <cellStyle name="Comma 7 3" xfId="1505" xr:uid="{00000000-0005-0000-0000-0000EF050000}"/>
    <cellStyle name="Comma 7 4" xfId="1506" xr:uid="{00000000-0005-0000-0000-0000F0050000}"/>
    <cellStyle name="Comma 7 5" xfId="1507" xr:uid="{00000000-0005-0000-0000-0000F1050000}"/>
    <cellStyle name="Comma 7 6" xfId="1508" xr:uid="{00000000-0005-0000-0000-0000F2050000}"/>
    <cellStyle name="Comma 7 7" xfId="1509" xr:uid="{00000000-0005-0000-0000-0000F3050000}"/>
    <cellStyle name="Comma 7 8" xfId="1510" xr:uid="{00000000-0005-0000-0000-0000F4050000}"/>
    <cellStyle name="Comma 7 9" xfId="1511" xr:uid="{00000000-0005-0000-0000-0000F5050000}"/>
    <cellStyle name="Comma 70" xfId="1512" xr:uid="{00000000-0005-0000-0000-0000F6050000}"/>
    <cellStyle name="Comma 71" xfId="1513" xr:uid="{00000000-0005-0000-0000-0000F7050000}"/>
    <cellStyle name="Comma 72" xfId="1514" xr:uid="{00000000-0005-0000-0000-0000F8050000}"/>
    <cellStyle name="Comma 73" xfId="1515" xr:uid="{00000000-0005-0000-0000-0000F9050000}"/>
    <cellStyle name="Comma 74" xfId="1516" xr:uid="{00000000-0005-0000-0000-0000FA050000}"/>
    <cellStyle name="Comma 75" xfId="1517" xr:uid="{00000000-0005-0000-0000-0000FB050000}"/>
    <cellStyle name="Comma 76" xfId="1518" xr:uid="{00000000-0005-0000-0000-0000FC050000}"/>
    <cellStyle name="Comma 77" xfId="1519" xr:uid="{00000000-0005-0000-0000-0000FD050000}"/>
    <cellStyle name="Comma 78" xfId="1520" xr:uid="{00000000-0005-0000-0000-0000FE050000}"/>
    <cellStyle name="Comma 79" xfId="1521" xr:uid="{00000000-0005-0000-0000-0000FF050000}"/>
    <cellStyle name="Comma 8" xfId="1522" xr:uid="{00000000-0005-0000-0000-000000060000}"/>
    <cellStyle name="Comma 8 2" xfId="1523" xr:uid="{00000000-0005-0000-0000-000001060000}"/>
    <cellStyle name="Comma 8 2 2" xfId="1524" xr:uid="{00000000-0005-0000-0000-000002060000}"/>
    <cellStyle name="Comma 8 2 3" xfId="1525" xr:uid="{00000000-0005-0000-0000-000003060000}"/>
    <cellStyle name="Comma 8 3" xfId="1526" xr:uid="{00000000-0005-0000-0000-000004060000}"/>
    <cellStyle name="Comma 80" xfId="1527" xr:uid="{00000000-0005-0000-0000-000005060000}"/>
    <cellStyle name="Comma 81" xfId="1528" xr:uid="{00000000-0005-0000-0000-000006060000}"/>
    <cellStyle name="Comma 82" xfId="1529" xr:uid="{00000000-0005-0000-0000-000007060000}"/>
    <cellStyle name="Comma 83" xfId="1530" xr:uid="{00000000-0005-0000-0000-000008060000}"/>
    <cellStyle name="Comma 84" xfId="1531" xr:uid="{00000000-0005-0000-0000-000009060000}"/>
    <cellStyle name="Comma 85" xfId="1532" xr:uid="{00000000-0005-0000-0000-00000A060000}"/>
    <cellStyle name="Comma 86" xfId="1533" xr:uid="{00000000-0005-0000-0000-00000B060000}"/>
    <cellStyle name="Comma 9" xfId="1534" xr:uid="{00000000-0005-0000-0000-00000C060000}"/>
    <cellStyle name="Comma 9 2" xfId="1535" xr:uid="{00000000-0005-0000-0000-00000D060000}"/>
    <cellStyle name="Comma 9 3" xfId="1536" xr:uid="{00000000-0005-0000-0000-00000E060000}"/>
    <cellStyle name="Comma 9 4" xfId="1537" xr:uid="{00000000-0005-0000-0000-00000F060000}"/>
    <cellStyle name="Comma0" xfId="1538" xr:uid="{00000000-0005-0000-0000-000010060000}"/>
    <cellStyle name="corpload" xfId="1539" xr:uid="{00000000-0005-0000-0000-000011060000}"/>
    <cellStyle name="Currency [0] 2" xfId="1540" xr:uid="{00000000-0005-0000-0000-000013060000}"/>
    <cellStyle name="Currency [0] 2 2" xfId="1541" xr:uid="{00000000-0005-0000-0000-000014060000}"/>
    <cellStyle name="Currency [0] 3" xfId="1542" xr:uid="{00000000-0005-0000-0000-000015060000}"/>
    <cellStyle name="Currency 10" xfId="39" xr:uid="{00000000-0005-0000-0000-000016060000}"/>
    <cellStyle name="Currency 11" xfId="1543" xr:uid="{00000000-0005-0000-0000-000017060000}"/>
    <cellStyle name="Currency 12" xfId="1544" xr:uid="{00000000-0005-0000-0000-000018060000}"/>
    <cellStyle name="Currency 12 2" xfId="1545" xr:uid="{00000000-0005-0000-0000-000019060000}"/>
    <cellStyle name="Currency 13" xfId="1546" xr:uid="{00000000-0005-0000-0000-00001A060000}"/>
    <cellStyle name="Currency 14" xfId="1547" xr:uid="{00000000-0005-0000-0000-00001B060000}"/>
    <cellStyle name="Currency 15" xfId="1548" xr:uid="{00000000-0005-0000-0000-00001C060000}"/>
    <cellStyle name="Currency 16" xfId="1549" xr:uid="{00000000-0005-0000-0000-00001D060000}"/>
    <cellStyle name="Currency 17" xfId="1550" xr:uid="{00000000-0005-0000-0000-00001E060000}"/>
    <cellStyle name="Currency 18" xfId="1551" xr:uid="{00000000-0005-0000-0000-00001F060000}"/>
    <cellStyle name="Currency 19" xfId="1552" xr:uid="{00000000-0005-0000-0000-000020060000}"/>
    <cellStyle name="Currency 2" xfId="1553" xr:uid="{00000000-0005-0000-0000-000021060000}"/>
    <cellStyle name="Currency 2 10" xfId="1554" xr:uid="{00000000-0005-0000-0000-000022060000}"/>
    <cellStyle name="Currency 2 10 2" xfId="1555" xr:uid="{00000000-0005-0000-0000-000023060000}"/>
    <cellStyle name="Currency 2 10 2 2" xfId="1556" xr:uid="{00000000-0005-0000-0000-000024060000}"/>
    <cellStyle name="Currency 2 10 3" xfId="1557" xr:uid="{00000000-0005-0000-0000-000025060000}"/>
    <cellStyle name="Currency 2 100" xfId="1558" xr:uid="{00000000-0005-0000-0000-000026060000}"/>
    <cellStyle name="Currency 2 101" xfId="1559" xr:uid="{00000000-0005-0000-0000-000027060000}"/>
    <cellStyle name="Currency 2 102" xfId="1560" xr:uid="{00000000-0005-0000-0000-000028060000}"/>
    <cellStyle name="Currency 2 103" xfId="1561" xr:uid="{00000000-0005-0000-0000-000029060000}"/>
    <cellStyle name="Currency 2 104" xfId="1562" xr:uid="{00000000-0005-0000-0000-00002A060000}"/>
    <cellStyle name="Currency 2 105" xfId="1563" xr:uid="{00000000-0005-0000-0000-00002B060000}"/>
    <cellStyle name="Currency 2 106" xfId="1564" xr:uid="{00000000-0005-0000-0000-00002C060000}"/>
    <cellStyle name="Currency 2 107" xfId="1565" xr:uid="{00000000-0005-0000-0000-00002D060000}"/>
    <cellStyle name="Currency 2 108" xfId="1566" xr:uid="{00000000-0005-0000-0000-00002E060000}"/>
    <cellStyle name="Currency 2 109" xfId="1567" xr:uid="{00000000-0005-0000-0000-00002F060000}"/>
    <cellStyle name="Currency 2 11" xfId="1568" xr:uid="{00000000-0005-0000-0000-000030060000}"/>
    <cellStyle name="Currency 2 11 2" xfId="1569" xr:uid="{00000000-0005-0000-0000-000031060000}"/>
    <cellStyle name="Currency 2 11 2 2" xfId="1570" xr:uid="{00000000-0005-0000-0000-000032060000}"/>
    <cellStyle name="Currency 2 11 3" xfId="1571" xr:uid="{00000000-0005-0000-0000-000033060000}"/>
    <cellStyle name="Currency 2 110" xfId="1572" xr:uid="{00000000-0005-0000-0000-000034060000}"/>
    <cellStyle name="Currency 2 111" xfId="1573" xr:uid="{00000000-0005-0000-0000-000035060000}"/>
    <cellStyle name="Currency 2 112" xfId="1574" xr:uid="{00000000-0005-0000-0000-000036060000}"/>
    <cellStyle name="Currency 2 113" xfId="1575" xr:uid="{00000000-0005-0000-0000-000037060000}"/>
    <cellStyle name="Currency 2 114" xfId="1576" xr:uid="{00000000-0005-0000-0000-000038060000}"/>
    <cellStyle name="Currency 2 115" xfId="1577" xr:uid="{00000000-0005-0000-0000-000039060000}"/>
    <cellStyle name="Currency 2 116" xfId="1578" xr:uid="{00000000-0005-0000-0000-00003A060000}"/>
    <cellStyle name="Currency 2 117" xfId="1579" xr:uid="{00000000-0005-0000-0000-00003B060000}"/>
    <cellStyle name="Currency 2 118" xfId="1580" xr:uid="{00000000-0005-0000-0000-00003C060000}"/>
    <cellStyle name="Currency 2 119" xfId="1581" xr:uid="{00000000-0005-0000-0000-00003D060000}"/>
    <cellStyle name="Currency 2 12" xfId="1582" xr:uid="{00000000-0005-0000-0000-00003E060000}"/>
    <cellStyle name="Currency 2 12 2" xfId="1583" xr:uid="{00000000-0005-0000-0000-00003F060000}"/>
    <cellStyle name="Currency 2 12 2 2" xfId="1584" xr:uid="{00000000-0005-0000-0000-000040060000}"/>
    <cellStyle name="Currency 2 12 3" xfId="1585" xr:uid="{00000000-0005-0000-0000-000041060000}"/>
    <cellStyle name="Currency 2 120" xfId="1586" xr:uid="{00000000-0005-0000-0000-000042060000}"/>
    <cellStyle name="Currency 2 121" xfId="1587" xr:uid="{00000000-0005-0000-0000-000043060000}"/>
    <cellStyle name="Currency 2 122" xfId="1588" xr:uid="{00000000-0005-0000-0000-000044060000}"/>
    <cellStyle name="Currency 2 123" xfId="1589" xr:uid="{00000000-0005-0000-0000-000045060000}"/>
    <cellStyle name="Currency 2 124" xfId="1590" xr:uid="{00000000-0005-0000-0000-000046060000}"/>
    <cellStyle name="Currency 2 125" xfId="1591" xr:uid="{00000000-0005-0000-0000-000047060000}"/>
    <cellStyle name="Currency 2 126" xfId="1592" xr:uid="{00000000-0005-0000-0000-000048060000}"/>
    <cellStyle name="Currency 2 127" xfId="1593" xr:uid="{00000000-0005-0000-0000-000049060000}"/>
    <cellStyle name="Currency 2 128" xfId="1594" xr:uid="{00000000-0005-0000-0000-00004A060000}"/>
    <cellStyle name="Currency 2 129" xfId="1595" xr:uid="{00000000-0005-0000-0000-00004B060000}"/>
    <cellStyle name="Currency 2 13" xfId="1596" xr:uid="{00000000-0005-0000-0000-00004C060000}"/>
    <cellStyle name="Currency 2 13 2" xfId="1597" xr:uid="{00000000-0005-0000-0000-00004D060000}"/>
    <cellStyle name="Currency 2 13 2 2" xfId="1598" xr:uid="{00000000-0005-0000-0000-00004E060000}"/>
    <cellStyle name="Currency 2 13 3" xfId="1599" xr:uid="{00000000-0005-0000-0000-00004F060000}"/>
    <cellStyle name="Currency 2 130" xfId="1600" xr:uid="{00000000-0005-0000-0000-000050060000}"/>
    <cellStyle name="Currency 2 131" xfId="1601" xr:uid="{00000000-0005-0000-0000-000051060000}"/>
    <cellStyle name="Currency 2 132" xfId="1602" xr:uid="{00000000-0005-0000-0000-000052060000}"/>
    <cellStyle name="Currency 2 133" xfId="1603" xr:uid="{00000000-0005-0000-0000-000053060000}"/>
    <cellStyle name="Currency 2 134" xfId="1604" xr:uid="{00000000-0005-0000-0000-000054060000}"/>
    <cellStyle name="Currency 2 135" xfId="1605" xr:uid="{00000000-0005-0000-0000-000055060000}"/>
    <cellStyle name="Currency 2 136" xfId="1606" xr:uid="{00000000-0005-0000-0000-000056060000}"/>
    <cellStyle name="Currency 2 137" xfId="1607" xr:uid="{00000000-0005-0000-0000-000057060000}"/>
    <cellStyle name="Currency 2 138" xfId="1608" xr:uid="{00000000-0005-0000-0000-000058060000}"/>
    <cellStyle name="Currency 2 14" xfId="1609" xr:uid="{00000000-0005-0000-0000-000059060000}"/>
    <cellStyle name="Currency 2 14 2" xfId="1610" xr:uid="{00000000-0005-0000-0000-00005A060000}"/>
    <cellStyle name="Currency 2 14 2 2" xfId="1611" xr:uid="{00000000-0005-0000-0000-00005B060000}"/>
    <cellStyle name="Currency 2 14 3" xfId="1612" xr:uid="{00000000-0005-0000-0000-00005C060000}"/>
    <cellStyle name="Currency 2 15" xfId="1613" xr:uid="{00000000-0005-0000-0000-00005D060000}"/>
    <cellStyle name="Currency 2 15 2" xfId="1614" xr:uid="{00000000-0005-0000-0000-00005E060000}"/>
    <cellStyle name="Currency 2 15 2 2" xfId="1615" xr:uid="{00000000-0005-0000-0000-00005F060000}"/>
    <cellStyle name="Currency 2 15 3" xfId="1616" xr:uid="{00000000-0005-0000-0000-000060060000}"/>
    <cellStyle name="Currency 2 16" xfId="1617" xr:uid="{00000000-0005-0000-0000-000061060000}"/>
    <cellStyle name="Currency 2 16 2" xfId="1618" xr:uid="{00000000-0005-0000-0000-000062060000}"/>
    <cellStyle name="Currency 2 16 2 2" xfId="1619" xr:uid="{00000000-0005-0000-0000-000063060000}"/>
    <cellStyle name="Currency 2 16 3" xfId="1620" xr:uid="{00000000-0005-0000-0000-000064060000}"/>
    <cellStyle name="Currency 2 17" xfId="1621" xr:uid="{00000000-0005-0000-0000-000065060000}"/>
    <cellStyle name="Currency 2 17 2" xfId="1622" xr:uid="{00000000-0005-0000-0000-000066060000}"/>
    <cellStyle name="Currency 2 18" xfId="1623" xr:uid="{00000000-0005-0000-0000-000067060000}"/>
    <cellStyle name="Currency 2 18 2" xfId="1624" xr:uid="{00000000-0005-0000-0000-000068060000}"/>
    <cellStyle name="Currency 2 19" xfId="1625" xr:uid="{00000000-0005-0000-0000-000069060000}"/>
    <cellStyle name="Currency 2 19 2" xfId="1626" xr:uid="{00000000-0005-0000-0000-00006A060000}"/>
    <cellStyle name="Currency 2 2" xfId="1627" xr:uid="{00000000-0005-0000-0000-00006B060000}"/>
    <cellStyle name="Currency 2 2 10" xfId="1628" xr:uid="{00000000-0005-0000-0000-00006C060000}"/>
    <cellStyle name="Currency 2 2 10 2" xfId="1629" xr:uid="{00000000-0005-0000-0000-00006D060000}"/>
    <cellStyle name="Currency 2 2 11" xfId="1630" xr:uid="{00000000-0005-0000-0000-00006E060000}"/>
    <cellStyle name="Currency 2 2 11 2" xfId="1631" xr:uid="{00000000-0005-0000-0000-00006F060000}"/>
    <cellStyle name="Currency 2 2 12" xfId="1632" xr:uid="{00000000-0005-0000-0000-000070060000}"/>
    <cellStyle name="Currency 2 2 12 2" xfId="1633" xr:uid="{00000000-0005-0000-0000-000071060000}"/>
    <cellStyle name="Currency 2 2 12 2 2" xfId="1634" xr:uid="{00000000-0005-0000-0000-000072060000}"/>
    <cellStyle name="Currency 2 2 12 3" xfId="1635" xr:uid="{00000000-0005-0000-0000-000073060000}"/>
    <cellStyle name="Currency 2 2 13" xfId="1636" xr:uid="{00000000-0005-0000-0000-000074060000}"/>
    <cellStyle name="Currency 2 2 13 2" xfId="1637" xr:uid="{00000000-0005-0000-0000-000075060000}"/>
    <cellStyle name="Currency 2 2 14" xfId="1638" xr:uid="{00000000-0005-0000-0000-000076060000}"/>
    <cellStyle name="Currency 2 2 14 2" xfId="1639" xr:uid="{00000000-0005-0000-0000-000077060000}"/>
    <cellStyle name="Currency 2 2 14 2 2" xfId="1640" xr:uid="{00000000-0005-0000-0000-000078060000}"/>
    <cellStyle name="Currency 2 2 14 3" xfId="1641" xr:uid="{00000000-0005-0000-0000-000079060000}"/>
    <cellStyle name="Currency 2 2 15" xfId="1642" xr:uid="{00000000-0005-0000-0000-00007A060000}"/>
    <cellStyle name="Currency 2 2 15 2" xfId="1643" xr:uid="{00000000-0005-0000-0000-00007B060000}"/>
    <cellStyle name="Currency 2 2 15 2 2" xfId="1644" xr:uid="{00000000-0005-0000-0000-00007C060000}"/>
    <cellStyle name="Currency 2 2 15 3" xfId="1645" xr:uid="{00000000-0005-0000-0000-00007D060000}"/>
    <cellStyle name="Currency 2 2 16" xfId="1646" xr:uid="{00000000-0005-0000-0000-00007E060000}"/>
    <cellStyle name="Currency 2 2 16 2" xfId="1647" xr:uid="{00000000-0005-0000-0000-00007F060000}"/>
    <cellStyle name="Currency 2 2 16 2 2" xfId="1648" xr:uid="{00000000-0005-0000-0000-000080060000}"/>
    <cellStyle name="Currency 2 2 16 3" xfId="1649" xr:uid="{00000000-0005-0000-0000-000081060000}"/>
    <cellStyle name="Currency 2 2 17" xfId="1650" xr:uid="{00000000-0005-0000-0000-000082060000}"/>
    <cellStyle name="Currency 2 2 17 2" xfId="1651" xr:uid="{00000000-0005-0000-0000-000083060000}"/>
    <cellStyle name="Currency 2 2 17 2 2" xfId="1652" xr:uid="{00000000-0005-0000-0000-000084060000}"/>
    <cellStyle name="Currency 2 2 17 3" xfId="1653" xr:uid="{00000000-0005-0000-0000-000085060000}"/>
    <cellStyle name="Currency 2 2 18" xfId="1654" xr:uid="{00000000-0005-0000-0000-000086060000}"/>
    <cellStyle name="Currency 2 2 19" xfId="1655" xr:uid="{00000000-0005-0000-0000-000087060000}"/>
    <cellStyle name="Currency 2 2 2" xfId="1656" xr:uid="{00000000-0005-0000-0000-000088060000}"/>
    <cellStyle name="Currency 2 2 2 10" xfId="1657" xr:uid="{00000000-0005-0000-0000-000089060000}"/>
    <cellStyle name="Currency 2 2 2 11" xfId="1658" xr:uid="{00000000-0005-0000-0000-00008A060000}"/>
    <cellStyle name="Currency 2 2 2 12" xfId="1659" xr:uid="{00000000-0005-0000-0000-00008B060000}"/>
    <cellStyle name="Currency 2 2 2 13" xfId="1660" xr:uid="{00000000-0005-0000-0000-00008C060000}"/>
    <cellStyle name="Currency 2 2 2 14" xfId="1661" xr:uid="{00000000-0005-0000-0000-00008D060000}"/>
    <cellStyle name="Currency 2 2 2 15" xfId="1662" xr:uid="{00000000-0005-0000-0000-00008E060000}"/>
    <cellStyle name="Currency 2 2 2 16" xfId="1663" xr:uid="{00000000-0005-0000-0000-00008F060000}"/>
    <cellStyle name="Currency 2 2 2 17" xfId="1664" xr:uid="{00000000-0005-0000-0000-000090060000}"/>
    <cellStyle name="Currency 2 2 2 18" xfId="1665" xr:uid="{00000000-0005-0000-0000-000091060000}"/>
    <cellStyle name="Currency 2 2 2 18 2" xfId="1666" xr:uid="{00000000-0005-0000-0000-000092060000}"/>
    <cellStyle name="Currency 2 2 2 19" xfId="1667" xr:uid="{00000000-0005-0000-0000-000093060000}"/>
    <cellStyle name="Currency 2 2 2 2" xfId="1668" xr:uid="{00000000-0005-0000-0000-000094060000}"/>
    <cellStyle name="Currency 2 2 2 2 10" xfId="1669" xr:uid="{00000000-0005-0000-0000-000095060000}"/>
    <cellStyle name="Currency 2 2 2 2 10 2" xfId="1670" xr:uid="{00000000-0005-0000-0000-000096060000}"/>
    <cellStyle name="Currency 2 2 2 2 10 2 2" xfId="1671" xr:uid="{00000000-0005-0000-0000-000097060000}"/>
    <cellStyle name="Currency 2 2 2 2 10 3" xfId="1672" xr:uid="{00000000-0005-0000-0000-000098060000}"/>
    <cellStyle name="Currency 2 2 2 2 11" xfId="1673" xr:uid="{00000000-0005-0000-0000-000099060000}"/>
    <cellStyle name="Currency 2 2 2 2 11 2" xfId="1674" xr:uid="{00000000-0005-0000-0000-00009A060000}"/>
    <cellStyle name="Currency 2 2 2 2 11 2 2" xfId="1675" xr:uid="{00000000-0005-0000-0000-00009B060000}"/>
    <cellStyle name="Currency 2 2 2 2 11 3" xfId="1676" xr:uid="{00000000-0005-0000-0000-00009C060000}"/>
    <cellStyle name="Currency 2 2 2 2 12" xfId="1677" xr:uid="{00000000-0005-0000-0000-00009D060000}"/>
    <cellStyle name="Currency 2 2 2 2 12 2" xfId="1678" xr:uid="{00000000-0005-0000-0000-00009E060000}"/>
    <cellStyle name="Currency 2 2 2 2 12 2 2" xfId="1679" xr:uid="{00000000-0005-0000-0000-00009F060000}"/>
    <cellStyle name="Currency 2 2 2 2 12 3" xfId="1680" xr:uid="{00000000-0005-0000-0000-0000A0060000}"/>
    <cellStyle name="Currency 2 2 2 2 13" xfId="1681" xr:uid="{00000000-0005-0000-0000-0000A1060000}"/>
    <cellStyle name="Currency 2 2 2 2 13 2" xfId="1682" xr:uid="{00000000-0005-0000-0000-0000A2060000}"/>
    <cellStyle name="Currency 2 2 2 2 13 2 2" xfId="1683" xr:uid="{00000000-0005-0000-0000-0000A3060000}"/>
    <cellStyle name="Currency 2 2 2 2 13 3" xfId="1684" xr:uid="{00000000-0005-0000-0000-0000A4060000}"/>
    <cellStyle name="Currency 2 2 2 2 14" xfId="1685" xr:uid="{00000000-0005-0000-0000-0000A5060000}"/>
    <cellStyle name="Currency 2 2 2 2 14 2" xfId="1686" xr:uid="{00000000-0005-0000-0000-0000A6060000}"/>
    <cellStyle name="Currency 2 2 2 2 14 2 2" xfId="1687" xr:uid="{00000000-0005-0000-0000-0000A7060000}"/>
    <cellStyle name="Currency 2 2 2 2 14 3" xfId="1688" xr:uid="{00000000-0005-0000-0000-0000A8060000}"/>
    <cellStyle name="Currency 2 2 2 2 15" xfId="1689" xr:uid="{00000000-0005-0000-0000-0000A9060000}"/>
    <cellStyle name="Currency 2 2 2 2 15 2" xfId="1690" xr:uid="{00000000-0005-0000-0000-0000AA060000}"/>
    <cellStyle name="Currency 2 2 2 2 15 2 2" xfId="1691" xr:uid="{00000000-0005-0000-0000-0000AB060000}"/>
    <cellStyle name="Currency 2 2 2 2 15 3" xfId="1692" xr:uid="{00000000-0005-0000-0000-0000AC060000}"/>
    <cellStyle name="Currency 2 2 2 2 16" xfId="1693" xr:uid="{00000000-0005-0000-0000-0000AD060000}"/>
    <cellStyle name="Currency 2 2 2 2 16 2" xfId="1694" xr:uid="{00000000-0005-0000-0000-0000AE060000}"/>
    <cellStyle name="Currency 2 2 2 2 16 2 2" xfId="1695" xr:uid="{00000000-0005-0000-0000-0000AF060000}"/>
    <cellStyle name="Currency 2 2 2 2 16 3" xfId="1696" xr:uid="{00000000-0005-0000-0000-0000B0060000}"/>
    <cellStyle name="Currency 2 2 2 2 17" xfId="1697" xr:uid="{00000000-0005-0000-0000-0000B1060000}"/>
    <cellStyle name="Currency 2 2 2 2 17 2" xfId="1698" xr:uid="{00000000-0005-0000-0000-0000B2060000}"/>
    <cellStyle name="Currency 2 2 2 2 17 2 2" xfId="1699" xr:uid="{00000000-0005-0000-0000-0000B3060000}"/>
    <cellStyle name="Currency 2 2 2 2 17 3" xfId="1700" xr:uid="{00000000-0005-0000-0000-0000B4060000}"/>
    <cellStyle name="Currency 2 2 2 2 2" xfId="1701" xr:uid="{00000000-0005-0000-0000-0000B5060000}"/>
    <cellStyle name="Currency 2 2 2 2 2 2" xfId="1702" xr:uid="{00000000-0005-0000-0000-0000B6060000}"/>
    <cellStyle name="Currency 2 2 2 2 2 2 2" xfId="1703" xr:uid="{00000000-0005-0000-0000-0000B7060000}"/>
    <cellStyle name="Currency 2 2 2 2 2 2 2 2" xfId="1704" xr:uid="{00000000-0005-0000-0000-0000B8060000}"/>
    <cellStyle name="Currency 2 2 2 2 2 2 2 2 2" xfId="1705" xr:uid="{00000000-0005-0000-0000-0000B9060000}"/>
    <cellStyle name="Currency 2 2 2 2 2 2 2 3" xfId="1706" xr:uid="{00000000-0005-0000-0000-0000BA060000}"/>
    <cellStyle name="Currency 2 2 2 2 2 2 3" xfId="1707" xr:uid="{00000000-0005-0000-0000-0000BB060000}"/>
    <cellStyle name="Currency 2 2 2 2 2 2 3 2" xfId="1708" xr:uid="{00000000-0005-0000-0000-0000BC060000}"/>
    <cellStyle name="Currency 2 2 2 2 2 2 3 2 2" xfId="1709" xr:uid="{00000000-0005-0000-0000-0000BD060000}"/>
    <cellStyle name="Currency 2 2 2 2 2 2 3 3" xfId="1710" xr:uid="{00000000-0005-0000-0000-0000BE060000}"/>
    <cellStyle name="Currency 2 2 2 2 2 2 4" xfId="1711" xr:uid="{00000000-0005-0000-0000-0000BF060000}"/>
    <cellStyle name="Currency 2 2 2 2 2 2 4 2" xfId="1712" xr:uid="{00000000-0005-0000-0000-0000C0060000}"/>
    <cellStyle name="Currency 2 2 2 2 2 2 4 2 2" xfId="1713" xr:uid="{00000000-0005-0000-0000-0000C1060000}"/>
    <cellStyle name="Currency 2 2 2 2 2 2 4 3" xfId="1714" xr:uid="{00000000-0005-0000-0000-0000C2060000}"/>
    <cellStyle name="Currency 2 2 2 2 2 2 5" xfId="1715" xr:uid="{00000000-0005-0000-0000-0000C3060000}"/>
    <cellStyle name="Currency 2 2 2 2 2 2 5 2" xfId="1716" xr:uid="{00000000-0005-0000-0000-0000C4060000}"/>
    <cellStyle name="Currency 2 2 2 2 2 2 5 2 2" xfId="1717" xr:uid="{00000000-0005-0000-0000-0000C5060000}"/>
    <cellStyle name="Currency 2 2 2 2 2 2 5 3" xfId="1718" xr:uid="{00000000-0005-0000-0000-0000C6060000}"/>
    <cellStyle name="Currency 2 2 2 2 2 3" xfId="1719" xr:uid="{00000000-0005-0000-0000-0000C7060000}"/>
    <cellStyle name="Currency 2 2 2 2 2 4" xfId="1720" xr:uid="{00000000-0005-0000-0000-0000C8060000}"/>
    <cellStyle name="Currency 2 2 2 2 2 5" xfId="1721" xr:uid="{00000000-0005-0000-0000-0000C9060000}"/>
    <cellStyle name="Currency 2 2 2 2 2 6" xfId="1722" xr:uid="{00000000-0005-0000-0000-0000CA060000}"/>
    <cellStyle name="Currency 2 2 2 2 2 6 2" xfId="1723" xr:uid="{00000000-0005-0000-0000-0000CB060000}"/>
    <cellStyle name="Currency 2 2 2 2 2 7" xfId="1724" xr:uid="{00000000-0005-0000-0000-0000CC060000}"/>
    <cellStyle name="Currency 2 2 2 2 3" xfId="1725" xr:uid="{00000000-0005-0000-0000-0000CD060000}"/>
    <cellStyle name="Currency 2 2 2 2 3 2" xfId="1726" xr:uid="{00000000-0005-0000-0000-0000CE060000}"/>
    <cellStyle name="Currency 2 2 2 2 3 2 2" xfId="1727" xr:uid="{00000000-0005-0000-0000-0000CF060000}"/>
    <cellStyle name="Currency 2 2 2 2 3 3" xfId="1728" xr:uid="{00000000-0005-0000-0000-0000D0060000}"/>
    <cellStyle name="Currency 2 2 2 2 4" xfId="1729" xr:uid="{00000000-0005-0000-0000-0000D1060000}"/>
    <cellStyle name="Currency 2 2 2 2 4 2" xfId="1730" xr:uid="{00000000-0005-0000-0000-0000D2060000}"/>
    <cellStyle name="Currency 2 2 2 2 4 2 2" xfId="1731" xr:uid="{00000000-0005-0000-0000-0000D3060000}"/>
    <cellStyle name="Currency 2 2 2 2 4 3" xfId="1732" xr:uid="{00000000-0005-0000-0000-0000D4060000}"/>
    <cellStyle name="Currency 2 2 2 2 5" xfId="1733" xr:uid="{00000000-0005-0000-0000-0000D5060000}"/>
    <cellStyle name="Currency 2 2 2 2 5 2" xfId="1734" xr:uid="{00000000-0005-0000-0000-0000D6060000}"/>
    <cellStyle name="Currency 2 2 2 2 5 2 2" xfId="1735" xr:uid="{00000000-0005-0000-0000-0000D7060000}"/>
    <cellStyle name="Currency 2 2 2 2 5 3" xfId="1736" xr:uid="{00000000-0005-0000-0000-0000D8060000}"/>
    <cellStyle name="Currency 2 2 2 2 6" xfId="1737" xr:uid="{00000000-0005-0000-0000-0000D9060000}"/>
    <cellStyle name="Currency 2 2 2 2 6 2" xfId="1738" xr:uid="{00000000-0005-0000-0000-0000DA060000}"/>
    <cellStyle name="Currency 2 2 2 2 6 2 2" xfId="1739" xr:uid="{00000000-0005-0000-0000-0000DB060000}"/>
    <cellStyle name="Currency 2 2 2 2 6 3" xfId="1740" xr:uid="{00000000-0005-0000-0000-0000DC060000}"/>
    <cellStyle name="Currency 2 2 2 2 7" xfId="1741" xr:uid="{00000000-0005-0000-0000-0000DD060000}"/>
    <cellStyle name="Currency 2 2 2 2 7 2" xfId="1742" xr:uid="{00000000-0005-0000-0000-0000DE060000}"/>
    <cellStyle name="Currency 2 2 2 2 7 2 2" xfId="1743" xr:uid="{00000000-0005-0000-0000-0000DF060000}"/>
    <cellStyle name="Currency 2 2 2 2 7 3" xfId="1744" xr:uid="{00000000-0005-0000-0000-0000E0060000}"/>
    <cellStyle name="Currency 2 2 2 2 8" xfId="1745" xr:uid="{00000000-0005-0000-0000-0000E1060000}"/>
    <cellStyle name="Currency 2 2 2 2 8 2" xfId="1746" xr:uid="{00000000-0005-0000-0000-0000E2060000}"/>
    <cellStyle name="Currency 2 2 2 2 8 2 2" xfId="1747" xr:uid="{00000000-0005-0000-0000-0000E3060000}"/>
    <cellStyle name="Currency 2 2 2 2 8 3" xfId="1748" xr:uid="{00000000-0005-0000-0000-0000E4060000}"/>
    <cellStyle name="Currency 2 2 2 2 9" xfId="1749" xr:uid="{00000000-0005-0000-0000-0000E5060000}"/>
    <cellStyle name="Currency 2 2 2 2 9 2" xfId="1750" xr:uid="{00000000-0005-0000-0000-0000E6060000}"/>
    <cellStyle name="Currency 2 2 2 2 9 2 2" xfId="1751" xr:uid="{00000000-0005-0000-0000-0000E7060000}"/>
    <cellStyle name="Currency 2 2 2 2 9 3" xfId="1752" xr:uid="{00000000-0005-0000-0000-0000E8060000}"/>
    <cellStyle name="Currency 2 2 2 3" xfId="1753" xr:uid="{00000000-0005-0000-0000-0000E9060000}"/>
    <cellStyle name="Currency 2 2 2 4" xfId="1754" xr:uid="{00000000-0005-0000-0000-0000EA060000}"/>
    <cellStyle name="Currency 2 2 2 5" xfId="1755" xr:uid="{00000000-0005-0000-0000-0000EB060000}"/>
    <cellStyle name="Currency 2 2 2 6" xfId="1756" xr:uid="{00000000-0005-0000-0000-0000EC060000}"/>
    <cellStyle name="Currency 2 2 2 7" xfId="1757" xr:uid="{00000000-0005-0000-0000-0000ED060000}"/>
    <cellStyle name="Currency 2 2 2 8" xfId="1758" xr:uid="{00000000-0005-0000-0000-0000EE060000}"/>
    <cellStyle name="Currency 2 2 2 9" xfId="1759" xr:uid="{00000000-0005-0000-0000-0000EF060000}"/>
    <cellStyle name="Currency 2 2 20" xfId="1760" xr:uid="{00000000-0005-0000-0000-0000F0060000}"/>
    <cellStyle name="Currency 2 2 21" xfId="7486" xr:uid="{00000000-0005-0000-0000-0000F1060000}"/>
    <cellStyle name="Currency 2 2 3" xfId="1761" xr:uid="{00000000-0005-0000-0000-0000F2060000}"/>
    <cellStyle name="Currency 2 2 3 2" xfId="1762" xr:uid="{00000000-0005-0000-0000-0000F3060000}"/>
    <cellStyle name="Currency 2 2 4" xfId="1763" xr:uid="{00000000-0005-0000-0000-0000F4060000}"/>
    <cellStyle name="Currency 2 2 4 2" xfId="1764" xr:uid="{00000000-0005-0000-0000-0000F5060000}"/>
    <cellStyle name="Currency 2 2 5" xfId="1765" xr:uid="{00000000-0005-0000-0000-0000F6060000}"/>
    <cellStyle name="Currency 2 2 5 2" xfId="1766" xr:uid="{00000000-0005-0000-0000-0000F7060000}"/>
    <cellStyle name="Currency 2 2 6" xfId="1767" xr:uid="{00000000-0005-0000-0000-0000F8060000}"/>
    <cellStyle name="Currency 2 2 6 2" xfId="1768" xr:uid="{00000000-0005-0000-0000-0000F9060000}"/>
    <cellStyle name="Currency 2 2 7" xfId="1769" xr:uid="{00000000-0005-0000-0000-0000FA060000}"/>
    <cellStyle name="Currency 2 2 7 2" xfId="1770" xr:uid="{00000000-0005-0000-0000-0000FB060000}"/>
    <cellStyle name="Currency 2 2 8" xfId="1771" xr:uid="{00000000-0005-0000-0000-0000FC060000}"/>
    <cellStyle name="Currency 2 2 8 2" xfId="1772" xr:uid="{00000000-0005-0000-0000-0000FD060000}"/>
    <cellStyle name="Currency 2 2 9" xfId="1773" xr:uid="{00000000-0005-0000-0000-0000FE060000}"/>
    <cellStyle name="Currency 2 2 9 2" xfId="1774" xr:uid="{00000000-0005-0000-0000-0000FF060000}"/>
    <cellStyle name="Currency 2 20" xfId="1775" xr:uid="{00000000-0005-0000-0000-000000070000}"/>
    <cellStyle name="Currency 2 20 2" xfId="1776" xr:uid="{00000000-0005-0000-0000-000001070000}"/>
    <cellStyle name="Currency 2 21" xfId="1777" xr:uid="{00000000-0005-0000-0000-000002070000}"/>
    <cellStyle name="Currency 2 21 2" xfId="1778" xr:uid="{00000000-0005-0000-0000-000003070000}"/>
    <cellStyle name="Currency 2 22" xfId="1779" xr:uid="{00000000-0005-0000-0000-000004070000}"/>
    <cellStyle name="Currency 2 22 2" xfId="1780" xr:uid="{00000000-0005-0000-0000-000005070000}"/>
    <cellStyle name="Currency 2 23" xfId="1781" xr:uid="{00000000-0005-0000-0000-000006070000}"/>
    <cellStyle name="Currency 2 23 2" xfId="1782" xr:uid="{00000000-0005-0000-0000-000007070000}"/>
    <cellStyle name="Currency 2 24" xfId="1783" xr:uid="{00000000-0005-0000-0000-000008070000}"/>
    <cellStyle name="Currency 2 24 2" xfId="1784" xr:uid="{00000000-0005-0000-0000-000009070000}"/>
    <cellStyle name="Currency 2 25" xfId="1785" xr:uid="{00000000-0005-0000-0000-00000A070000}"/>
    <cellStyle name="Currency 2 25 2" xfId="1786" xr:uid="{00000000-0005-0000-0000-00000B070000}"/>
    <cellStyle name="Currency 2 26" xfId="1787" xr:uid="{00000000-0005-0000-0000-00000C070000}"/>
    <cellStyle name="Currency 2 26 2" xfId="1788" xr:uid="{00000000-0005-0000-0000-00000D070000}"/>
    <cellStyle name="Currency 2 27" xfId="1789" xr:uid="{00000000-0005-0000-0000-00000E070000}"/>
    <cellStyle name="Currency 2 27 2" xfId="1790" xr:uid="{00000000-0005-0000-0000-00000F070000}"/>
    <cellStyle name="Currency 2 28" xfId="1791" xr:uid="{00000000-0005-0000-0000-000010070000}"/>
    <cellStyle name="Currency 2 28 2" xfId="1792" xr:uid="{00000000-0005-0000-0000-000011070000}"/>
    <cellStyle name="Currency 2 29" xfId="1793" xr:uid="{00000000-0005-0000-0000-000012070000}"/>
    <cellStyle name="Currency 2 29 2" xfId="1794" xr:uid="{00000000-0005-0000-0000-000013070000}"/>
    <cellStyle name="Currency 2 3" xfId="1795" xr:uid="{00000000-0005-0000-0000-000014070000}"/>
    <cellStyle name="Currency 2 3 2" xfId="1796" xr:uid="{00000000-0005-0000-0000-000015070000}"/>
    <cellStyle name="Currency 2 3 2 2" xfId="1797" xr:uid="{00000000-0005-0000-0000-000016070000}"/>
    <cellStyle name="Currency 2 3 3" xfId="1798" xr:uid="{00000000-0005-0000-0000-000017070000}"/>
    <cellStyle name="Currency 2 30" xfId="1799" xr:uid="{00000000-0005-0000-0000-000018070000}"/>
    <cellStyle name="Currency 2 30 2" xfId="1800" xr:uid="{00000000-0005-0000-0000-000019070000}"/>
    <cellStyle name="Currency 2 31" xfId="1801" xr:uid="{00000000-0005-0000-0000-00001A070000}"/>
    <cellStyle name="Currency 2 31 2" xfId="1802" xr:uid="{00000000-0005-0000-0000-00001B070000}"/>
    <cellStyle name="Currency 2 32" xfId="1803" xr:uid="{00000000-0005-0000-0000-00001C070000}"/>
    <cellStyle name="Currency 2 32 2" xfId="1804" xr:uid="{00000000-0005-0000-0000-00001D070000}"/>
    <cellStyle name="Currency 2 33" xfId="1805" xr:uid="{00000000-0005-0000-0000-00001E070000}"/>
    <cellStyle name="Currency 2 33 2" xfId="1806" xr:uid="{00000000-0005-0000-0000-00001F070000}"/>
    <cellStyle name="Currency 2 34" xfId="1807" xr:uid="{00000000-0005-0000-0000-000020070000}"/>
    <cellStyle name="Currency 2 34 2" xfId="1808" xr:uid="{00000000-0005-0000-0000-000021070000}"/>
    <cellStyle name="Currency 2 35" xfId="1809" xr:uid="{00000000-0005-0000-0000-000022070000}"/>
    <cellStyle name="Currency 2 35 2" xfId="1810" xr:uid="{00000000-0005-0000-0000-000023070000}"/>
    <cellStyle name="Currency 2 36" xfId="1811" xr:uid="{00000000-0005-0000-0000-000024070000}"/>
    <cellStyle name="Currency 2 36 2" xfId="1812" xr:uid="{00000000-0005-0000-0000-000025070000}"/>
    <cellStyle name="Currency 2 37" xfId="1813" xr:uid="{00000000-0005-0000-0000-000026070000}"/>
    <cellStyle name="Currency 2 37 2" xfId="1814" xr:uid="{00000000-0005-0000-0000-000027070000}"/>
    <cellStyle name="Currency 2 38" xfId="1815" xr:uid="{00000000-0005-0000-0000-000028070000}"/>
    <cellStyle name="Currency 2 38 2" xfId="1816" xr:uid="{00000000-0005-0000-0000-000029070000}"/>
    <cellStyle name="Currency 2 39" xfId="1817" xr:uid="{00000000-0005-0000-0000-00002A070000}"/>
    <cellStyle name="Currency 2 39 2" xfId="1818" xr:uid="{00000000-0005-0000-0000-00002B070000}"/>
    <cellStyle name="Currency 2 4" xfId="1819" xr:uid="{00000000-0005-0000-0000-00002C070000}"/>
    <cellStyle name="Currency 2 4 2" xfId="1820" xr:uid="{00000000-0005-0000-0000-00002D070000}"/>
    <cellStyle name="Currency 2 4 2 2" xfId="1821" xr:uid="{00000000-0005-0000-0000-00002E070000}"/>
    <cellStyle name="Currency 2 4 3" xfId="1822" xr:uid="{00000000-0005-0000-0000-00002F070000}"/>
    <cellStyle name="Currency 2 40" xfId="1823" xr:uid="{00000000-0005-0000-0000-000030070000}"/>
    <cellStyle name="Currency 2 40 2" xfId="1824" xr:uid="{00000000-0005-0000-0000-000031070000}"/>
    <cellStyle name="Currency 2 41" xfId="1825" xr:uid="{00000000-0005-0000-0000-000032070000}"/>
    <cellStyle name="Currency 2 41 2" xfId="1826" xr:uid="{00000000-0005-0000-0000-000033070000}"/>
    <cellStyle name="Currency 2 42" xfId="1827" xr:uid="{00000000-0005-0000-0000-000034070000}"/>
    <cellStyle name="Currency 2 42 2" xfId="1828" xr:uid="{00000000-0005-0000-0000-000035070000}"/>
    <cellStyle name="Currency 2 43" xfId="1829" xr:uid="{00000000-0005-0000-0000-000036070000}"/>
    <cellStyle name="Currency 2 43 2" xfId="1830" xr:uid="{00000000-0005-0000-0000-000037070000}"/>
    <cellStyle name="Currency 2 44" xfId="1831" xr:uid="{00000000-0005-0000-0000-000038070000}"/>
    <cellStyle name="Currency 2 44 2" xfId="1832" xr:uid="{00000000-0005-0000-0000-000039070000}"/>
    <cellStyle name="Currency 2 45" xfId="1833" xr:uid="{00000000-0005-0000-0000-00003A070000}"/>
    <cellStyle name="Currency 2 45 2" xfId="1834" xr:uid="{00000000-0005-0000-0000-00003B070000}"/>
    <cellStyle name="Currency 2 46" xfId="1835" xr:uid="{00000000-0005-0000-0000-00003C070000}"/>
    <cellStyle name="Currency 2 46 2" xfId="1836" xr:uid="{00000000-0005-0000-0000-00003D070000}"/>
    <cellStyle name="Currency 2 47" xfId="1837" xr:uid="{00000000-0005-0000-0000-00003E070000}"/>
    <cellStyle name="Currency 2 47 2" xfId="1838" xr:uid="{00000000-0005-0000-0000-00003F070000}"/>
    <cellStyle name="Currency 2 48" xfId="1839" xr:uid="{00000000-0005-0000-0000-000040070000}"/>
    <cellStyle name="Currency 2 48 2" xfId="1840" xr:uid="{00000000-0005-0000-0000-000041070000}"/>
    <cellStyle name="Currency 2 49" xfId="1841" xr:uid="{00000000-0005-0000-0000-000042070000}"/>
    <cellStyle name="Currency 2 49 2" xfId="1842" xr:uid="{00000000-0005-0000-0000-000043070000}"/>
    <cellStyle name="Currency 2 5" xfId="1843" xr:uid="{00000000-0005-0000-0000-000044070000}"/>
    <cellStyle name="Currency 2 5 2" xfId="1844" xr:uid="{00000000-0005-0000-0000-000045070000}"/>
    <cellStyle name="Currency 2 5 2 2" xfId="1845" xr:uid="{00000000-0005-0000-0000-000046070000}"/>
    <cellStyle name="Currency 2 5 3" xfId="1846" xr:uid="{00000000-0005-0000-0000-000047070000}"/>
    <cellStyle name="Currency 2 50" xfId="1847" xr:uid="{00000000-0005-0000-0000-000048070000}"/>
    <cellStyle name="Currency 2 50 2" xfId="1848" xr:uid="{00000000-0005-0000-0000-000049070000}"/>
    <cellStyle name="Currency 2 51" xfId="1849" xr:uid="{00000000-0005-0000-0000-00004A070000}"/>
    <cellStyle name="Currency 2 51 2" xfId="1850" xr:uid="{00000000-0005-0000-0000-00004B070000}"/>
    <cellStyle name="Currency 2 52" xfId="1851" xr:uid="{00000000-0005-0000-0000-00004C070000}"/>
    <cellStyle name="Currency 2 52 2" xfId="1852" xr:uid="{00000000-0005-0000-0000-00004D070000}"/>
    <cellStyle name="Currency 2 53" xfId="1853" xr:uid="{00000000-0005-0000-0000-00004E070000}"/>
    <cellStyle name="Currency 2 53 2" xfId="1854" xr:uid="{00000000-0005-0000-0000-00004F070000}"/>
    <cellStyle name="Currency 2 54" xfId="1855" xr:uid="{00000000-0005-0000-0000-000050070000}"/>
    <cellStyle name="Currency 2 54 2" xfId="1856" xr:uid="{00000000-0005-0000-0000-000051070000}"/>
    <cellStyle name="Currency 2 55" xfId="1857" xr:uid="{00000000-0005-0000-0000-000052070000}"/>
    <cellStyle name="Currency 2 55 2" xfId="1858" xr:uid="{00000000-0005-0000-0000-000053070000}"/>
    <cellStyle name="Currency 2 56" xfId="1859" xr:uid="{00000000-0005-0000-0000-000054070000}"/>
    <cellStyle name="Currency 2 56 2" xfId="1860" xr:uid="{00000000-0005-0000-0000-000055070000}"/>
    <cellStyle name="Currency 2 57" xfId="1861" xr:uid="{00000000-0005-0000-0000-000056070000}"/>
    <cellStyle name="Currency 2 57 2" xfId="1862" xr:uid="{00000000-0005-0000-0000-000057070000}"/>
    <cellStyle name="Currency 2 58" xfId="1863" xr:uid="{00000000-0005-0000-0000-000058070000}"/>
    <cellStyle name="Currency 2 58 2" xfId="1864" xr:uid="{00000000-0005-0000-0000-000059070000}"/>
    <cellStyle name="Currency 2 59" xfId="1865" xr:uid="{00000000-0005-0000-0000-00005A070000}"/>
    <cellStyle name="Currency 2 59 2" xfId="1866" xr:uid="{00000000-0005-0000-0000-00005B070000}"/>
    <cellStyle name="Currency 2 6" xfId="1867" xr:uid="{00000000-0005-0000-0000-00005C070000}"/>
    <cellStyle name="Currency 2 6 2" xfId="1868" xr:uid="{00000000-0005-0000-0000-00005D070000}"/>
    <cellStyle name="Currency 2 6 2 2" xfId="1869" xr:uid="{00000000-0005-0000-0000-00005E070000}"/>
    <cellStyle name="Currency 2 6 3" xfId="1870" xr:uid="{00000000-0005-0000-0000-00005F070000}"/>
    <cellStyle name="Currency 2 60" xfId="1871" xr:uid="{00000000-0005-0000-0000-000060070000}"/>
    <cellStyle name="Currency 2 60 2" xfId="1872" xr:uid="{00000000-0005-0000-0000-000061070000}"/>
    <cellStyle name="Currency 2 61" xfId="1873" xr:uid="{00000000-0005-0000-0000-000062070000}"/>
    <cellStyle name="Currency 2 61 2" xfId="1874" xr:uid="{00000000-0005-0000-0000-000063070000}"/>
    <cellStyle name="Currency 2 62" xfId="1875" xr:uid="{00000000-0005-0000-0000-000064070000}"/>
    <cellStyle name="Currency 2 63" xfId="1876" xr:uid="{00000000-0005-0000-0000-000065070000}"/>
    <cellStyle name="Currency 2 64" xfId="1877" xr:uid="{00000000-0005-0000-0000-000066070000}"/>
    <cellStyle name="Currency 2 65" xfId="1878" xr:uid="{00000000-0005-0000-0000-000067070000}"/>
    <cellStyle name="Currency 2 66" xfId="1879" xr:uid="{00000000-0005-0000-0000-000068070000}"/>
    <cellStyle name="Currency 2 67" xfId="1880" xr:uid="{00000000-0005-0000-0000-000069070000}"/>
    <cellStyle name="Currency 2 68" xfId="1881" xr:uid="{00000000-0005-0000-0000-00006A070000}"/>
    <cellStyle name="Currency 2 69" xfId="1882" xr:uid="{00000000-0005-0000-0000-00006B070000}"/>
    <cellStyle name="Currency 2 7" xfId="1883" xr:uid="{00000000-0005-0000-0000-00006C070000}"/>
    <cellStyle name="Currency 2 7 2" xfId="1884" xr:uid="{00000000-0005-0000-0000-00006D070000}"/>
    <cellStyle name="Currency 2 7 2 2" xfId="1885" xr:uid="{00000000-0005-0000-0000-00006E070000}"/>
    <cellStyle name="Currency 2 7 3" xfId="1886" xr:uid="{00000000-0005-0000-0000-00006F070000}"/>
    <cellStyle name="Currency 2 70" xfId="1887" xr:uid="{00000000-0005-0000-0000-000070070000}"/>
    <cellStyle name="Currency 2 71" xfId="1888" xr:uid="{00000000-0005-0000-0000-000071070000}"/>
    <cellStyle name="Currency 2 72" xfId="1889" xr:uid="{00000000-0005-0000-0000-000072070000}"/>
    <cellStyle name="Currency 2 73" xfId="1890" xr:uid="{00000000-0005-0000-0000-000073070000}"/>
    <cellStyle name="Currency 2 74" xfId="1891" xr:uid="{00000000-0005-0000-0000-000074070000}"/>
    <cellStyle name="Currency 2 75" xfId="1892" xr:uid="{00000000-0005-0000-0000-000075070000}"/>
    <cellStyle name="Currency 2 76" xfId="1893" xr:uid="{00000000-0005-0000-0000-000076070000}"/>
    <cellStyle name="Currency 2 77" xfId="1894" xr:uid="{00000000-0005-0000-0000-000077070000}"/>
    <cellStyle name="Currency 2 78" xfId="1895" xr:uid="{00000000-0005-0000-0000-000078070000}"/>
    <cellStyle name="Currency 2 79" xfId="1896" xr:uid="{00000000-0005-0000-0000-000079070000}"/>
    <cellStyle name="Currency 2 8" xfId="1897" xr:uid="{00000000-0005-0000-0000-00007A070000}"/>
    <cellStyle name="Currency 2 8 2" xfId="1898" xr:uid="{00000000-0005-0000-0000-00007B070000}"/>
    <cellStyle name="Currency 2 8 2 2" xfId="1899" xr:uid="{00000000-0005-0000-0000-00007C070000}"/>
    <cellStyle name="Currency 2 8 3" xfId="1900" xr:uid="{00000000-0005-0000-0000-00007D070000}"/>
    <cellStyle name="Currency 2 80" xfId="1901" xr:uid="{00000000-0005-0000-0000-00007E070000}"/>
    <cellStyle name="Currency 2 81" xfId="1902" xr:uid="{00000000-0005-0000-0000-00007F070000}"/>
    <cellStyle name="Currency 2 82" xfId="1903" xr:uid="{00000000-0005-0000-0000-000080070000}"/>
    <cellStyle name="Currency 2 83" xfId="1904" xr:uid="{00000000-0005-0000-0000-000081070000}"/>
    <cellStyle name="Currency 2 84" xfId="1905" xr:uid="{00000000-0005-0000-0000-000082070000}"/>
    <cellStyle name="Currency 2 85" xfId="1906" xr:uid="{00000000-0005-0000-0000-000083070000}"/>
    <cellStyle name="Currency 2 86" xfId="1907" xr:uid="{00000000-0005-0000-0000-000084070000}"/>
    <cellStyle name="Currency 2 87" xfId="1908" xr:uid="{00000000-0005-0000-0000-000085070000}"/>
    <cellStyle name="Currency 2 88" xfId="1909" xr:uid="{00000000-0005-0000-0000-000086070000}"/>
    <cellStyle name="Currency 2 89" xfId="1910" xr:uid="{00000000-0005-0000-0000-000087070000}"/>
    <cellStyle name="Currency 2 9" xfId="1911" xr:uid="{00000000-0005-0000-0000-000088070000}"/>
    <cellStyle name="Currency 2 9 2" xfId="1912" xr:uid="{00000000-0005-0000-0000-000089070000}"/>
    <cellStyle name="Currency 2 9 2 2" xfId="1913" xr:uid="{00000000-0005-0000-0000-00008A070000}"/>
    <cellStyle name="Currency 2 9 3" xfId="1914" xr:uid="{00000000-0005-0000-0000-00008B070000}"/>
    <cellStyle name="Currency 2 90" xfId="1915" xr:uid="{00000000-0005-0000-0000-00008C070000}"/>
    <cellStyle name="Currency 2 91" xfId="1916" xr:uid="{00000000-0005-0000-0000-00008D070000}"/>
    <cellStyle name="Currency 2 92" xfId="1917" xr:uid="{00000000-0005-0000-0000-00008E070000}"/>
    <cellStyle name="Currency 2 93" xfId="1918" xr:uid="{00000000-0005-0000-0000-00008F070000}"/>
    <cellStyle name="Currency 2 94" xfId="1919" xr:uid="{00000000-0005-0000-0000-000090070000}"/>
    <cellStyle name="Currency 2 95" xfId="1920" xr:uid="{00000000-0005-0000-0000-000091070000}"/>
    <cellStyle name="Currency 2 96" xfId="1921" xr:uid="{00000000-0005-0000-0000-000092070000}"/>
    <cellStyle name="Currency 2 97" xfId="1922" xr:uid="{00000000-0005-0000-0000-000093070000}"/>
    <cellStyle name="Currency 2 98" xfId="1923" xr:uid="{00000000-0005-0000-0000-000094070000}"/>
    <cellStyle name="Currency 2 99" xfId="1924" xr:uid="{00000000-0005-0000-0000-000095070000}"/>
    <cellStyle name="Currency 20" xfId="1925" xr:uid="{00000000-0005-0000-0000-000096070000}"/>
    <cellStyle name="Currency 21" xfId="1926" xr:uid="{00000000-0005-0000-0000-000097070000}"/>
    <cellStyle name="Currency 22" xfId="1927" xr:uid="{00000000-0005-0000-0000-000098070000}"/>
    <cellStyle name="Currency 23" xfId="1928" xr:uid="{00000000-0005-0000-0000-000099070000}"/>
    <cellStyle name="Currency 24" xfId="1929" xr:uid="{00000000-0005-0000-0000-00009A070000}"/>
    <cellStyle name="Currency 25" xfId="1930" xr:uid="{00000000-0005-0000-0000-00009B070000}"/>
    <cellStyle name="Currency 26" xfId="1931" xr:uid="{00000000-0005-0000-0000-00009C070000}"/>
    <cellStyle name="Currency 27" xfId="1932" xr:uid="{00000000-0005-0000-0000-00009D070000}"/>
    <cellStyle name="Currency 28" xfId="1933" xr:uid="{00000000-0005-0000-0000-00009E070000}"/>
    <cellStyle name="Currency 29" xfId="1934" xr:uid="{00000000-0005-0000-0000-00009F070000}"/>
    <cellStyle name="Currency 3" xfId="25" xr:uid="{00000000-0005-0000-0000-0000A0070000}"/>
    <cellStyle name="Currency 3 10" xfId="1935" xr:uid="{00000000-0005-0000-0000-0000A1070000}"/>
    <cellStyle name="Currency 3 10 2" xfId="1936" xr:uid="{00000000-0005-0000-0000-0000A2070000}"/>
    <cellStyle name="Currency 3 10 2 2" xfId="1937" xr:uid="{00000000-0005-0000-0000-0000A3070000}"/>
    <cellStyle name="Currency 3 10 3" xfId="1938" xr:uid="{00000000-0005-0000-0000-0000A4070000}"/>
    <cellStyle name="Currency 3 100" xfId="1939" xr:uid="{00000000-0005-0000-0000-0000A5070000}"/>
    <cellStyle name="Currency 3 101" xfId="1940" xr:uid="{00000000-0005-0000-0000-0000A6070000}"/>
    <cellStyle name="Currency 3 102" xfId="1941" xr:uid="{00000000-0005-0000-0000-0000A7070000}"/>
    <cellStyle name="Currency 3 103" xfId="1942" xr:uid="{00000000-0005-0000-0000-0000A8070000}"/>
    <cellStyle name="Currency 3 104" xfId="1943" xr:uid="{00000000-0005-0000-0000-0000A9070000}"/>
    <cellStyle name="Currency 3 105" xfId="1944" xr:uid="{00000000-0005-0000-0000-0000AA070000}"/>
    <cellStyle name="Currency 3 106" xfId="1945" xr:uid="{00000000-0005-0000-0000-0000AB070000}"/>
    <cellStyle name="Currency 3 107" xfId="1946" xr:uid="{00000000-0005-0000-0000-0000AC070000}"/>
    <cellStyle name="Currency 3 108" xfId="1947" xr:uid="{00000000-0005-0000-0000-0000AD070000}"/>
    <cellStyle name="Currency 3 109" xfId="1948" xr:uid="{00000000-0005-0000-0000-0000AE070000}"/>
    <cellStyle name="Currency 3 11" xfId="1949" xr:uid="{00000000-0005-0000-0000-0000AF070000}"/>
    <cellStyle name="Currency 3 11 2" xfId="1950" xr:uid="{00000000-0005-0000-0000-0000B0070000}"/>
    <cellStyle name="Currency 3 11 2 2" xfId="1951" xr:uid="{00000000-0005-0000-0000-0000B1070000}"/>
    <cellStyle name="Currency 3 11 3" xfId="1952" xr:uid="{00000000-0005-0000-0000-0000B2070000}"/>
    <cellStyle name="Currency 3 110" xfId="1953" xr:uid="{00000000-0005-0000-0000-0000B3070000}"/>
    <cellStyle name="Currency 3 111" xfId="1954" xr:uid="{00000000-0005-0000-0000-0000B4070000}"/>
    <cellStyle name="Currency 3 112" xfId="1955" xr:uid="{00000000-0005-0000-0000-0000B5070000}"/>
    <cellStyle name="Currency 3 113" xfId="1956" xr:uid="{00000000-0005-0000-0000-0000B6070000}"/>
    <cellStyle name="Currency 3 114" xfId="1957" xr:uid="{00000000-0005-0000-0000-0000B7070000}"/>
    <cellStyle name="Currency 3 115" xfId="1958" xr:uid="{00000000-0005-0000-0000-0000B8070000}"/>
    <cellStyle name="Currency 3 116" xfId="1959" xr:uid="{00000000-0005-0000-0000-0000B9070000}"/>
    <cellStyle name="Currency 3 117" xfId="1960" xr:uid="{00000000-0005-0000-0000-0000BA070000}"/>
    <cellStyle name="Currency 3 118" xfId="1961" xr:uid="{00000000-0005-0000-0000-0000BB070000}"/>
    <cellStyle name="Currency 3 119" xfId="1962" xr:uid="{00000000-0005-0000-0000-0000BC070000}"/>
    <cellStyle name="Currency 3 12" xfId="1963" xr:uid="{00000000-0005-0000-0000-0000BD070000}"/>
    <cellStyle name="Currency 3 12 2" xfId="1964" xr:uid="{00000000-0005-0000-0000-0000BE070000}"/>
    <cellStyle name="Currency 3 12 2 2" xfId="1965" xr:uid="{00000000-0005-0000-0000-0000BF070000}"/>
    <cellStyle name="Currency 3 12 3" xfId="1966" xr:uid="{00000000-0005-0000-0000-0000C0070000}"/>
    <cellStyle name="Currency 3 120" xfId="1967" xr:uid="{00000000-0005-0000-0000-0000C1070000}"/>
    <cellStyle name="Currency 3 121" xfId="1968" xr:uid="{00000000-0005-0000-0000-0000C2070000}"/>
    <cellStyle name="Currency 3 122" xfId="1969" xr:uid="{00000000-0005-0000-0000-0000C3070000}"/>
    <cellStyle name="Currency 3 123" xfId="1970" xr:uid="{00000000-0005-0000-0000-0000C4070000}"/>
    <cellStyle name="Currency 3 124" xfId="1971" xr:uid="{00000000-0005-0000-0000-0000C5070000}"/>
    <cellStyle name="Currency 3 125" xfId="1972" xr:uid="{00000000-0005-0000-0000-0000C6070000}"/>
    <cellStyle name="Currency 3 126" xfId="1973" xr:uid="{00000000-0005-0000-0000-0000C7070000}"/>
    <cellStyle name="Currency 3 127" xfId="1974" xr:uid="{00000000-0005-0000-0000-0000C8070000}"/>
    <cellStyle name="Currency 3 128" xfId="1975" xr:uid="{00000000-0005-0000-0000-0000C9070000}"/>
    <cellStyle name="Currency 3 129" xfId="1976" xr:uid="{00000000-0005-0000-0000-0000CA070000}"/>
    <cellStyle name="Currency 3 13" xfId="1977" xr:uid="{00000000-0005-0000-0000-0000CB070000}"/>
    <cellStyle name="Currency 3 13 2" xfId="1978" xr:uid="{00000000-0005-0000-0000-0000CC070000}"/>
    <cellStyle name="Currency 3 13 2 2" xfId="1979" xr:uid="{00000000-0005-0000-0000-0000CD070000}"/>
    <cellStyle name="Currency 3 13 3" xfId="1980" xr:uid="{00000000-0005-0000-0000-0000CE070000}"/>
    <cellStyle name="Currency 3 130" xfId="1981" xr:uid="{00000000-0005-0000-0000-0000CF070000}"/>
    <cellStyle name="Currency 3 131" xfId="1982" xr:uid="{00000000-0005-0000-0000-0000D0070000}"/>
    <cellStyle name="Currency 3 132" xfId="1983" xr:uid="{00000000-0005-0000-0000-0000D1070000}"/>
    <cellStyle name="Currency 3 133" xfId="1984" xr:uid="{00000000-0005-0000-0000-0000D2070000}"/>
    <cellStyle name="Currency 3 134" xfId="1985" xr:uid="{00000000-0005-0000-0000-0000D3070000}"/>
    <cellStyle name="Currency 3 135" xfId="1986" xr:uid="{00000000-0005-0000-0000-0000D4070000}"/>
    <cellStyle name="Currency 3 136" xfId="1987" xr:uid="{00000000-0005-0000-0000-0000D5070000}"/>
    <cellStyle name="Currency 3 137" xfId="1988" xr:uid="{00000000-0005-0000-0000-0000D6070000}"/>
    <cellStyle name="Currency 3 138" xfId="1989" xr:uid="{00000000-0005-0000-0000-0000D7070000}"/>
    <cellStyle name="Currency 3 139" xfId="1990" xr:uid="{00000000-0005-0000-0000-0000D8070000}"/>
    <cellStyle name="Currency 3 14" xfId="1991" xr:uid="{00000000-0005-0000-0000-0000D9070000}"/>
    <cellStyle name="Currency 3 14 2" xfId="1992" xr:uid="{00000000-0005-0000-0000-0000DA070000}"/>
    <cellStyle name="Currency 3 14 2 2" xfId="1993" xr:uid="{00000000-0005-0000-0000-0000DB070000}"/>
    <cellStyle name="Currency 3 14 3" xfId="1994" xr:uid="{00000000-0005-0000-0000-0000DC070000}"/>
    <cellStyle name="Currency 3 15" xfId="1995" xr:uid="{00000000-0005-0000-0000-0000DD070000}"/>
    <cellStyle name="Currency 3 15 2" xfId="1996" xr:uid="{00000000-0005-0000-0000-0000DE070000}"/>
    <cellStyle name="Currency 3 15 2 2" xfId="1997" xr:uid="{00000000-0005-0000-0000-0000DF070000}"/>
    <cellStyle name="Currency 3 15 3" xfId="1998" xr:uid="{00000000-0005-0000-0000-0000E0070000}"/>
    <cellStyle name="Currency 3 16" xfId="1999" xr:uid="{00000000-0005-0000-0000-0000E1070000}"/>
    <cellStyle name="Currency 3 16 2" xfId="2000" xr:uid="{00000000-0005-0000-0000-0000E2070000}"/>
    <cellStyle name="Currency 3 16 2 2" xfId="2001" xr:uid="{00000000-0005-0000-0000-0000E3070000}"/>
    <cellStyle name="Currency 3 16 3" xfId="2002" xr:uid="{00000000-0005-0000-0000-0000E4070000}"/>
    <cellStyle name="Currency 3 17" xfId="2003" xr:uid="{00000000-0005-0000-0000-0000E5070000}"/>
    <cellStyle name="Currency 3 17 2" xfId="2004" xr:uid="{00000000-0005-0000-0000-0000E6070000}"/>
    <cellStyle name="Currency 3 17 2 2" xfId="2005" xr:uid="{00000000-0005-0000-0000-0000E7070000}"/>
    <cellStyle name="Currency 3 17 3" xfId="2006" xr:uid="{00000000-0005-0000-0000-0000E8070000}"/>
    <cellStyle name="Currency 3 18" xfId="2007" xr:uid="{00000000-0005-0000-0000-0000E9070000}"/>
    <cellStyle name="Currency 3 18 2" xfId="2008" xr:uid="{00000000-0005-0000-0000-0000EA070000}"/>
    <cellStyle name="Currency 3 18 2 2" xfId="2009" xr:uid="{00000000-0005-0000-0000-0000EB070000}"/>
    <cellStyle name="Currency 3 18 3" xfId="2010" xr:uid="{00000000-0005-0000-0000-0000EC070000}"/>
    <cellStyle name="Currency 3 19" xfId="2011" xr:uid="{00000000-0005-0000-0000-0000ED070000}"/>
    <cellStyle name="Currency 3 19 2" xfId="2012" xr:uid="{00000000-0005-0000-0000-0000EE070000}"/>
    <cellStyle name="Currency 3 19 2 2" xfId="2013" xr:uid="{00000000-0005-0000-0000-0000EF070000}"/>
    <cellStyle name="Currency 3 19 3" xfId="2014" xr:uid="{00000000-0005-0000-0000-0000F0070000}"/>
    <cellStyle name="Currency 3 2" xfId="2015" xr:uid="{00000000-0005-0000-0000-0000F1070000}"/>
    <cellStyle name="Currency 3 2 10" xfId="2016" xr:uid="{00000000-0005-0000-0000-0000F2070000}"/>
    <cellStyle name="Currency 3 2 11" xfId="2017" xr:uid="{00000000-0005-0000-0000-0000F3070000}"/>
    <cellStyle name="Currency 3 2 12" xfId="2018" xr:uid="{00000000-0005-0000-0000-0000F4070000}"/>
    <cellStyle name="Currency 3 2 13" xfId="2019" xr:uid="{00000000-0005-0000-0000-0000F5070000}"/>
    <cellStyle name="Currency 3 2 14" xfId="2020" xr:uid="{00000000-0005-0000-0000-0000F6070000}"/>
    <cellStyle name="Currency 3 2 15" xfId="2021" xr:uid="{00000000-0005-0000-0000-0000F7070000}"/>
    <cellStyle name="Currency 3 2 15 2" xfId="2022" xr:uid="{00000000-0005-0000-0000-0000F8070000}"/>
    <cellStyle name="Currency 3 2 16" xfId="2023" xr:uid="{00000000-0005-0000-0000-0000F9070000}"/>
    <cellStyle name="Currency 3 2 17" xfId="2024" xr:uid="{00000000-0005-0000-0000-0000FA070000}"/>
    <cellStyle name="Currency 3 2 18" xfId="2025" xr:uid="{00000000-0005-0000-0000-0000FB070000}"/>
    <cellStyle name="Currency 3 2 18 2" xfId="2026" xr:uid="{00000000-0005-0000-0000-0000FC070000}"/>
    <cellStyle name="Currency 3 2 19" xfId="2027" xr:uid="{00000000-0005-0000-0000-0000FD070000}"/>
    <cellStyle name="Currency 3 2 2" xfId="2028" xr:uid="{00000000-0005-0000-0000-0000FE070000}"/>
    <cellStyle name="Currency 3 2 2 10" xfId="2029" xr:uid="{00000000-0005-0000-0000-0000FF070000}"/>
    <cellStyle name="Currency 3 2 2 11" xfId="2030" xr:uid="{00000000-0005-0000-0000-000000080000}"/>
    <cellStyle name="Currency 3 2 2 12" xfId="2031" xr:uid="{00000000-0005-0000-0000-000001080000}"/>
    <cellStyle name="Currency 3 2 2 13" xfId="2032" xr:uid="{00000000-0005-0000-0000-000002080000}"/>
    <cellStyle name="Currency 3 2 2 14" xfId="2033" xr:uid="{00000000-0005-0000-0000-000003080000}"/>
    <cellStyle name="Currency 3 2 2 15" xfId="2034" xr:uid="{00000000-0005-0000-0000-000004080000}"/>
    <cellStyle name="Currency 3 2 2 16" xfId="2035" xr:uid="{00000000-0005-0000-0000-000005080000}"/>
    <cellStyle name="Currency 3 2 2 17" xfId="2036" xr:uid="{00000000-0005-0000-0000-000006080000}"/>
    <cellStyle name="Currency 3 2 2 18" xfId="2037" xr:uid="{00000000-0005-0000-0000-000007080000}"/>
    <cellStyle name="Currency 3 2 2 2" xfId="2038" xr:uid="{00000000-0005-0000-0000-000008080000}"/>
    <cellStyle name="Currency 3 2 2 2 10" xfId="2039" xr:uid="{00000000-0005-0000-0000-000009080000}"/>
    <cellStyle name="Currency 3 2 2 2 11" xfId="2040" xr:uid="{00000000-0005-0000-0000-00000A080000}"/>
    <cellStyle name="Currency 3 2 2 2 12" xfId="2041" xr:uid="{00000000-0005-0000-0000-00000B080000}"/>
    <cellStyle name="Currency 3 2 2 2 13" xfId="2042" xr:uid="{00000000-0005-0000-0000-00000C080000}"/>
    <cellStyle name="Currency 3 2 2 2 14" xfId="2043" xr:uid="{00000000-0005-0000-0000-00000D080000}"/>
    <cellStyle name="Currency 3 2 2 2 15" xfId="2044" xr:uid="{00000000-0005-0000-0000-00000E080000}"/>
    <cellStyle name="Currency 3 2 2 2 16" xfId="2045" xr:uid="{00000000-0005-0000-0000-00000F080000}"/>
    <cellStyle name="Currency 3 2 2 2 17" xfId="2046" xr:uid="{00000000-0005-0000-0000-000010080000}"/>
    <cellStyle name="Currency 3 2 2 2 2" xfId="2047" xr:uid="{00000000-0005-0000-0000-000011080000}"/>
    <cellStyle name="Currency 3 2 2 2 2 2" xfId="2048" xr:uid="{00000000-0005-0000-0000-000012080000}"/>
    <cellStyle name="Currency 3 2 2 2 2 2 2" xfId="2049" xr:uid="{00000000-0005-0000-0000-000013080000}"/>
    <cellStyle name="Currency 3 2 2 2 2 2 3" xfId="2050" xr:uid="{00000000-0005-0000-0000-000014080000}"/>
    <cellStyle name="Currency 3 2 2 2 2 2 4" xfId="2051" xr:uid="{00000000-0005-0000-0000-000015080000}"/>
    <cellStyle name="Currency 3 2 2 2 2 2 5" xfId="2052" xr:uid="{00000000-0005-0000-0000-000016080000}"/>
    <cellStyle name="Currency 3 2 2 2 2 3" xfId="2053" xr:uid="{00000000-0005-0000-0000-000017080000}"/>
    <cellStyle name="Currency 3 2 2 2 2 4" xfId="2054" xr:uid="{00000000-0005-0000-0000-000018080000}"/>
    <cellStyle name="Currency 3 2 2 2 2 5" xfId="2055" xr:uid="{00000000-0005-0000-0000-000019080000}"/>
    <cellStyle name="Currency 3 2 2 2 3" xfId="2056" xr:uid="{00000000-0005-0000-0000-00001A080000}"/>
    <cellStyle name="Currency 3 2 2 2 4" xfId="2057" xr:uid="{00000000-0005-0000-0000-00001B080000}"/>
    <cellStyle name="Currency 3 2 2 2 5" xfId="2058" xr:uid="{00000000-0005-0000-0000-00001C080000}"/>
    <cellStyle name="Currency 3 2 2 2 6" xfId="2059" xr:uid="{00000000-0005-0000-0000-00001D080000}"/>
    <cellStyle name="Currency 3 2 2 2 7" xfId="2060" xr:uid="{00000000-0005-0000-0000-00001E080000}"/>
    <cellStyle name="Currency 3 2 2 2 8" xfId="2061" xr:uid="{00000000-0005-0000-0000-00001F080000}"/>
    <cellStyle name="Currency 3 2 2 2 9" xfId="2062" xr:uid="{00000000-0005-0000-0000-000020080000}"/>
    <cellStyle name="Currency 3 2 2 3" xfId="2063" xr:uid="{00000000-0005-0000-0000-000021080000}"/>
    <cellStyle name="Currency 3 2 2 4" xfId="2064" xr:uid="{00000000-0005-0000-0000-000022080000}"/>
    <cellStyle name="Currency 3 2 2 5" xfId="2065" xr:uid="{00000000-0005-0000-0000-000023080000}"/>
    <cellStyle name="Currency 3 2 2 6" xfId="2066" xr:uid="{00000000-0005-0000-0000-000024080000}"/>
    <cellStyle name="Currency 3 2 2 7" xfId="2067" xr:uid="{00000000-0005-0000-0000-000025080000}"/>
    <cellStyle name="Currency 3 2 2 8" xfId="2068" xr:uid="{00000000-0005-0000-0000-000026080000}"/>
    <cellStyle name="Currency 3 2 2 9" xfId="2069" xr:uid="{00000000-0005-0000-0000-000027080000}"/>
    <cellStyle name="Currency 3 2 20" xfId="2070" xr:uid="{00000000-0005-0000-0000-000028080000}"/>
    <cellStyle name="Currency 3 2 21" xfId="7419" xr:uid="{00000000-0005-0000-0000-000029080000}"/>
    <cellStyle name="Currency 3 2 3" xfId="2071" xr:uid="{00000000-0005-0000-0000-00002A080000}"/>
    <cellStyle name="Currency 3 2 4" xfId="2072" xr:uid="{00000000-0005-0000-0000-00002B080000}"/>
    <cellStyle name="Currency 3 2 5" xfId="2073" xr:uid="{00000000-0005-0000-0000-00002C080000}"/>
    <cellStyle name="Currency 3 2 6" xfId="2074" xr:uid="{00000000-0005-0000-0000-00002D080000}"/>
    <cellStyle name="Currency 3 2 7" xfId="2075" xr:uid="{00000000-0005-0000-0000-00002E080000}"/>
    <cellStyle name="Currency 3 2 8" xfId="2076" xr:uid="{00000000-0005-0000-0000-00002F080000}"/>
    <cellStyle name="Currency 3 2 9" xfId="2077" xr:uid="{00000000-0005-0000-0000-000030080000}"/>
    <cellStyle name="Currency 3 20" xfId="2078" xr:uid="{00000000-0005-0000-0000-000031080000}"/>
    <cellStyle name="Currency 3 20 2" xfId="2079" xr:uid="{00000000-0005-0000-0000-000032080000}"/>
    <cellStyle name="Currency 3 20 3" xfId="2080" xr:uid="{00000000-0005-0000-0000-000033080000}"/>
    <cellStyle name="Currency 3 21" xfId="2081" xr:uid="{00000000-0005-0000-0000-000034080000}"/>
    <cellStyle name="Currency 3 21 2" xfId="2082" xr:uid="{00000000-0005-0000-0000-000035080000}"/>
    <cellStyle name="Currency 3 22" xfId="2083" xr:uid="{00000000-0005-0000-0000-000036080000}"/>
    <cellStyle name="Currency 3 22 2" xfId="2084" xr:uid="{00000000-0005-0000-0000-000037080000}"/>
    <cellStyle name="Currency 3 23" xfId="2085" xr:uid="{00000000-0005-0000-0000-000038080000}"/>
    <cellStyle name="Currency 3 23 2" xfId="2086" xr:uid="{00000000-0005-0000-0000-000039080000}"/>
    <cellStyle name="Currency 3 24" xfId="2087" xr:uid="{00000000-0005-0000-0000-00003A080000}"/>
    <cellStyle name="Currency 3 24 2" xfId="2088" xr:uid="{00000000-0005-0000-0000-00003B080000}"/>
    <cellStyle name="Currency 3 25" xfId="2089" xr:uid="{00000000-0005-0000-0000-00003C080000}"/>
    <cellStyle name="Currency 3 25 2" xfId="2090" xr:uid="{00000000-0005-0000-0000-00003D080000}"/>
    <cellStyle name="Currency 3 26" xfId="2091" xr:uid="{00000000-0005-0000-0000-00003E080000}"/>
    <cellStyle name="Currency 3 26 2" xfId="2092" xr:uid="{00000000-0005-0000-0000-00003F080000}"/>
    <cellStyle name="Currency 3 27" xfId="2093" xr:uid="{00000000-0005-0000-0000-000040080000}"/>
    <cellStyle name="Currency 3 27 2" xfId="2094" xr:uid="{00000000-0005-0000-0000-000041080000}"/>
    <cellStyle name="Currency 3 28" xfId="2095" xr:uid="{00000000-0005-0000-0000-000042080000}"/>
    <cellStyle name="Currency 3 28 2" xfId="2096" xr:uid="{00000000-0005-0000-0000-000043080000}"/>
    <cellStyle name="Currency 3 29" xfId="2097" xr:uid="{00000000-0005-0000-0000-000044080000}"/>
    <cellStyle name="Currency 3 29 2" xfId="2098" xr:uid="{00000000-0005-0000-0000-000045080000}"/>
    <cellStyle name="Currency 3 3" xfId="2099" xr:uid="{00000000-0005-0000-0000-000046080000}"/>
    <cellStyle name="Currency 3 3 10" xfId="2100" xr:uid="{00000000-0005-0000-0000-000047080000}"/>
    <cellStyle name="Currency 3 3 10 2" xfId="2101" xr:uid="{00000000-0005-0000-0000-000048080000}"/>
    <cellStyle name="Currency 3 3 11" xfId="2102" xr:uid="{00000000-0005-0000-0000-000049080000}"/>
    <cellStyle name="Currency 3 3 11 2" xfId="2103" xr:uid="{00000000-0005-0000-0000-00004A080000}"/>
    <cellStyle name="Currency 3 3 12" xfId="2104" xr:uid="{00000000-0005-0000-0000-00004B080000}"/>
    <cellStyle name="Currency 3 3 13" xfId="2105" xr:uid="{00000000-0005-0000-0000-00004C080000}"/>
    <cellStyle name="Currency 3 3 14" xfId="2106" xr:uid="{00000000-0005-0000-0000-00004D080000}"/>
    <cellStyle name="Currency 3 3 14 2" xfId="2107" xr:uid="{00000000-0005-0000-0000-00004E080000}"/>
    <cellStyle name="Currency 3 3 15" xfId="2108" xr:uid="{00000000-0005-0000-0000-00004F080000}"/>
    <cellStyle name="Currency 3 3 16" xfId="7487" xr:uid="{00000000-0005-0000-0000-000050080000}"/>
    <cellStyle name="Currency 3 3 2" xfId="2109" xr:uid="{00000000-0005-0000-0000-000051080000}"/>
    <cellStyle name="Currency 3 3 2 10" xfId="2110" xr:uid="{00000000-0005-0000-0000-000052080000}"/>
    <cellStyle name="Currency 3 3 2 10 2" xfId="2111" xr:uid="{00000000-0005-0000-0000-000053080000}"/>
    <cellStyle name="Currency 3 3 2 10 2 2" xfId="2112" xr:uid="{00000000-0005-0000-0000-000054080000}"/>
    <cellStyle name="Currency 3 3 2 10 3" xfId="2113" xr:uid="{00000000-0005-0000-0000-000055080000}"/>
    <cellStyle name="Currency 3 3 2 11" xfId="2114" xr:uid="{00000000-0005-0000-0000-000056080000}"/>
    <cellStyle name="Currency 3 3 2 11 2" xfId="2115" xr:uid="{00000000-0005-0000-0000-000057080000}"/>
    <cellStyle name="Currency 3 3 2 11 2 2" xfId="2116" xr:uid="{00000000-0005-0000-0000-000058080000}"/>
    <cellStyle name="Currency 3 3 2 11 3" xfId="2117" xr:uid="{00000000-0005-0000-0000-000059080000}"/>
    <cellStyle name="Currency 3 3 2 12" xfId="2118" xr:uid="{00000000-0005-0000-0000-00005A080000}"/>
    <cellStyle name="Currency 3 3 2 12 2" xfId="2119" xr:uid="{00000000-0005-0000-0000-00005B080000}"/>
    <cellStyle name="Currency 3 3 2 12 2 2" xfId="2120" xr:uid="{00000000-0005-0000-0000-00005C080000}"/>
    <cellStyle name="Currency 3 3 2 12 3" xfId="2121" xr:uid="{00000000-0005-0000-0000-00005D080000}"/>
    <cellStyle name="Currency 3 3 2 13" xfId="2122" xr:uid="{00000000-0005-0000-0000-00005E080000}"/>
    <cellStyle name="Currency 3 3 2 13 2" xfId="2123" xr:uid="{00000000-0005-0000-0000-00005F080000}"/>
    <cellStyle name="Currency 3 3 2 13 2 2" xfId="2124" xr:uid="{00000000-0005-0000-0000-000060080000}"/>
    <cellStyle name="Currency 3 3 2 13 3" xfId="2125" xr:uid="{00000000-0005-0000-0000-000061080000}"/>
    <cellStyle name="Currency 3 3 2 14" xfId="2126" xr:uid="{00000000-0005-0000-0000-000062080000}"/>
    <cellStyle name="Currency 3 3 2 15" xfId="2127" xr:uid="{00000000-0005-0000-0000-000063080000}"/>
    <cellStyle name="Currency 3 3 2 2" xfId="2128" xr:uid="{00000000-0005-0000-0000-000064080000}"/>
    <cellStyle name="Currency 3 3 2 2 2" xfId="2129" xr:uid="{00000000-0005-0000-0000-000065080000}"/>
    <cellStyle name="Currency 3 3 2 2 2 2" xfId="2130" xr:uid="{00000000-0005-0000-0000-000066080000}"/>
    <cellStyle name="Currency 3 3 2 2 3" xfId="2131" xr:uid="{00000000-0005-0000-0000-000067080000}"/>
    <cellStyle name="Currency 3 3 2 3" xfId="2132" xr:uid="{00000000-0005-0000-0000-000068080000}"/>
    <cellStyle name="Currency 3 3 2 3 2" xfId="2133" xr:uid="{00000000-0005-0000-0000-000069080000}"/>
    <cellStyle name="Currency 3 3 2 3 2 2" xfId="2134" xr:uid="{00000000-0005-0000-0000-00006A080000}"/>
    <cellStyle name="Currency 3 3 2 3 3" xfId="2135" xr:uid="{00000000-0005-0000-0000-00006B080000}"/>
    <cellStyle name="Currency 3 3 2 4" xfId="2136" xr:uid="{00000000-0005-0000-0000-00006C080000}"/>
    <cellStyle name="Currency 3 3 2 4 2" xfId="2137" xr:uid="{00000000-0005-0000-0000-00006D080000}"/>
    <cellStyle name="Currency 3 3 2 4 2 2" xfId="2138" xr:uid="{00000000-0005-0000-0000-00006E080000}"/>
    <cellStyle name="Currency 3 3 2 4 3" xfId="2139" xr:uid="{00000000-0005-0000-0000-00006F080000}"/>
    <cellStyle name="Currency 3 3 2 5" xfId="2140" xr:uid="{00000000-0005-0000-0000-000070080000}"/>
    <cellStyle name="Currency 3 3 2 5 2" xfId="2141" xr:uid="{00000000-0005-0000-0000-000071080000}"/>
    <cellStyle name="Currency 3 3 2 5 2 2" xfId="2142" xr:uid="{00000000-0005-0000-0000-000072080000}"/>
    <cellStyle name="Currency 3 3 2 5 3" xfId="2143" xr:uid="{00000000-0005-0000-0000-000073080000}"/>
    <cellStyle name="Currency 3 3 2 6" xfId="2144" xr:uid="{00000000-0005-0000-0000-000074080000}"/>
    <cellStyle name="Currency 3 3 2 6 2" xfId="2145" xr:uid="{00000000-0005-0000-0000-000075080000}"/>
    <cellStyle name="Currency 3 3 2 6 2 2" xfId="2146" xr:uid="{00000000-0005-0000-0000-000076080000}"/>
    <cellStyle name="Currency 3 3 2 6 3" xfId="2147" xr:uid="{00000000-0005-0000-0000-000077080000}"/>
    <cellStyle name="Currency 3 3 2 7" xfId="2148" xr:uid="{00000000-0005-0000-0000-000078080000}"/>
    <cellStyle name="Currency 3 3 2 7 2" xfId="2149" xr:uid="{00000000-0005-0000-0000-000079080000}"/>
    <cellStyle name="Currency 3 3 2 7 2 2" xfId="2150" xr:uid="{00000000-0005-0000-0000-00007A080000}"/>
    <cellStyle name="Currency 3 3 2 7 3" xfId="2151" xr:uid="{00000000-0005-0000-0000-00007B080000}"/>
    <cellStyle name="Currency 3 3 2 8" xfId="2152" xr:uid="{00000000-0005-0000-0000-00007C080000}"/>
    <cellStyle name="Currency 3 3 2 8 2" xfId="2153" xr:uid="{00000000-0005-0000-0000-00007D080000}"/>
    <cellStyle name="Currency 3 3 2 8 2 2" xfId="2154" xr:uid="{00000000-0005-0000-0000-00007E080000}"/>
    <cellStyle name="Currency 3 3 2 8 3" xfId="2155" xr:uid="{00000000-0005-0000-0000-00007F080000}"/>
    <cellStyle name="Currency 3 3 2 9" xfId="2156" xr:uid="{00000000-0005-0000-0000-000080080000}"/>
    <cellStyle name="Currency 3 3 2 9 2" xfId="2157" xr:uid="{00000000-0005-0000-0000-000081080000}"/>
    <cellStyle name="Currency 3 3 2 9 2 2" xfId="2158" xr:uid="{00000000-0005-0000-0000-000082080000}"/>
    <cellStyle name="Currency 3 3 2 9 3" xfId="2159" xr:uid="{00000000-0005-0000-0000-000083080000}"/>
    <cellStyle name="Currency 3 3 3" xfId="2160" xr:uid="{00000000-0005-0000-0000-000084080000}"/>
    <cellStyle name="Currency 3 3 3 2" xfId="2161" xr:uid="{00000000-0005-0000-0000-000085080000}"/>
    <cellStyle name="Currency 3 3 4" xfId="2162" xr:uid="{00000000-0005-0000-0000-000086080000}"/>
    <cellStyle name="Currency 3 3 4 2" xfId="2163" xr:uid="{00000000-0005-0000-0000-000087080000}"/>
    <cellStyle name="Currency 3 3 5" xfId="2164" xr:uid="{00000000-0005-0000-0000-000088080000}"/>
    <cellStyle name="Currency 3 3 5 2" xfId="2165" xr:uid="{00000000-0005-0000-0000-000089080000}"/>
    <cellStyle name="Currency 3 3 6" xfId="2166" xr:uid="{00000000-0005-0000-0000-00008A080000}"/>
    <cellStyle name="Currency 3 3 6 2" xfId="2167" xr:uid="{00000000-0005-0000-0000-00008B080000}"/>
    <cellStyle name="Currency 3 3 7" xfId="2168" xr:uid="{00000000-0005-0000-0000-00008C080000}"/>
    <cellStyle name="Currency 3 3 7 2" xfId="2169" xr:uid="{00000000-0005-0000-0000-00008D080000}"/>
    <cellStyle name="Currency 3 3 8" xfId="2170" xr:uid="{00000000-0005-0000-0000-00008E080000}"/>
    <cellStyle name="Currency 3 3 8 2" xfId="2171" xr:uid="{00000000-0005-0000-0000-00008F080000}"/>
    <cellStyle name="Currency 3 3 9" xfId="2172" xr:uid="{00000000-0005-0000-0000-000090080000}"/>
    <cellStyle name="Currency 3 3 9 2" xfId="2173" xr:uid="{00000000-0005-0000-0000-000091080000}"/>
    <cellStyle name="Currency 3 30" xfId="2174" xr:uid="{00000000-0005-0000-0000-000092080000}"/>
    <cellStyle name="Currency 3 30 2" xfId="2175" xr:uid="{00000000-0005-0000-0000-000093080000}"/>
    <cellStyle name="Currency 3 31" xfId="2176" xr:uid="{00000000-0005-0000-0000-000094080000}"/>
    <cellStyle name="Currency 3 31 2" xfId="2177" xr:uid="{00000000-0005-0000-0000-000095080000}"/>
    <cellStyle name="Currency 3 32" xfId="2178" xr:uid="{00000000-0005-0000-0000-000096080000}"/>
    <cellStyle name="Currency 3 32 2" xfId="2179" xr:uid="{00000000-0005-0000-0000-000097080000}"/>
    <cellStyle name="Currency 3 33" xfId="2180" xr:uid="{00000000-0005-0000-0000-000098080000}"/>
    <cellStyle name="Currency 3 33 2" xfId="2181" xr:uid="{00000000-0005-0000-0000-000099080000}"/>
    <cellStyle name="Currency 3 34" xfId="2182" xr:uid="{00000000-0005-0000-0000-00009A080000}"/>
    <cellStyle name="Currency 3 34 2" xfId="2183" xr:uid="{00000000-0005-0000-0000-00009B080000}"/>
    <cellStyle name="Currency 3 35" xfId="2184" xr:uid="{00000000-0005-0000-0000-00009C080000}"/>
    <cellStyle name="Currency 3 35 2" xfId="2185" xr:uid="{00000000-0005-0000-0000-00009D080000}"/>
    <cellStyle name="Currency 3 36" xfId="2186" xr:uid="{00000000-0005-0000-0000-00009E080000}"/>
    <cellStyle name="Currency 3 36 2" xfId="2187" xr:uid="{00000000-0005-0000-0000-00009F080000}"/>
    <cellStyle name="Currency 3 37" xfId="2188" xr:uid="{00000000-0005-0000-0000-0000A0080000}"/>
    <cellStyle name="Currency 3 37 2" xfId="2189" xr:uid="{00000000-0005-0000-0000-0000A1080000}"/>
    <cellStyle name="Currency 3 38" xfId="2190" xr:uid="{00000000-0005-0000-0000-0000A2080000}"/>
    <cellStyle name="Currency 3 38 2" xfId="2191" xr:uid="{00000000-0005-0000-0000-0000A3080000}"/>
    <cellStyle name="Currency 3 39" xfId="2192" xr:uid="{00000000-0005-0000-0000-0000A4080000}"/>
    <cellStyle name="Currency 3 39 2" xfId="2193" xr:uid="{00000000-0005-0000-0000-0000A5080000}"/>
    <cellStyle name="Currency 3 4" xfId="2194" xr:uid="{00000000-0005-0000-0000-0000A6080000}"/>
    <cellStyle name="Currency 3 4 2" xfId="2195" xr:uid="{00000000-0005-0000-0000-0000A7080000}"/>
    <cellStyle name="Currency 3 4 2 2" xfId="2196" xr:uid="{00000000-0005-0000-0000-0000A8080000}"/>
    <cellStyle name="Currency 3 4 2 2 2" xfId="2197" xr:uid="{00000000-0005-0000-0000-0000A9080000}"/>
    <cellStyle name="Currency 3 4 2 3" xfId="2198" xr:uid="{00000000-0005-0000-0000-0000AA080000}"/>
    <cellStyle name="Currency 3 4 2 4" xfId="2199" xr:uid="{00000000-0005-0000-0000-0000AB080000}"/>
    <cellStyle name="Currency 3 4 2 5" xfId="2200" xr:uid="{00000000-0005-0000-0000-0000AC080000}"/>
    <cellStyle name="Currency 3 4 3" xfId="2201" xr:uid="{00000000-0005-0000-0000-0000AD080000}"/>
    <cellStyle name="Currency 3 4 4" xfId="2202" xr:uid="{00000000-0005-0000-0000-0000AE080000}"/>
    <cellStyle name="Currency 3 4 5" xfId="2203" xr:uid="{00000000-0005-0000-0000-0000AF080000}"/>
    <cellStyle name="Currency 3 4 6" xfId="2204" xr:uid="{00000000-0005-0000-0000-0000B0080000}"/>
    <cellStyle name="Currency 3 40" xfId="2205" xr:uid="{00000000-0005-0000-0000-0000B1080000}"/>
    <cellStyle name="Currency 3 40 2" xfId="2206" xr:uid="{00000000-0005-0000-0000-0000B2080000}"/>
    <cellStyle name="Currency 3 41" xfId="2207" xr:uid="{00000000-0005-0000-0000-0000B3080000}"/>
    <cellStyle name="Currency 3 41 2" xfId="2208" xr:uid="{00000000-0005-0000-0000-0000B4080000}"/>
    <cellStyle name="Currency 3 42" xfId="2209" xr:uid="{00000000-0005-0000-0000-0000B5080000}"/>
    <cellStyle name="Currency 3 42 2" xfId="2210" xr:uid="{00000000-0005-0000-0000-0000B6080000}"/>
    <cellStyle name="Currency 3 43" xfId="2211" xr:uid="{00000000-0005-0000-0000-0000B7080000}"/>
    <cellStyle name="Currency 3 43 2" xfId="2212" xr:uid="{00000000-0005-0000-0000-0000B8080000}"/>
    <cellStyle name="Currency 3 44" xfId="2213" xr:uid="{00000000-0005-0000-0000-0000B9080000}"/>
    <cellStyle name="Currency 3 44 2" xfId="2214" xr:uid="{00000000-0005-0000-0000-0000BA080000}"/>
    <cellStyle name="Currency 3 45" xfId="2215" xr:uid="{00000000-0005-0000-0000-0000BB080000}"/>
    <cellStyle name="Currency 3 45 2" xfId="2216" xr:uid="{00000000-0005-0000-0000-0000BC080000}"/>
    <cellStyle name="Currency 3 46" xfId="2217" xr:uid="{00000000-0005-0000-0000-0000BD080000}"/>
    <cellStyle name="Currency 3 46 2" xfId="2218" xr:uid="{00000000-0005-0000-0000-0000BE080000}"/>
    <cellStyle name="Currency 3 47" xfId="2219" xr:uid="{00000000-0005-0000-0000-0000BF080000}"/>
    <cellStyle name="Currency 3 47 2" xfId="2220" xr:uid="{00000000-0005-0000-0000-0000C0080000}"/>
    <cellStyle name="Currency 3 48" xfId="2221" xr:uid="{00000000-0005-0000-0000-0000C1080000}"/>
    <cellStyle name="Currency 3 48 2" xfId="2222" xr:uid="{00000000-0005-0000-0000-0000C2080000}"/>
    <cellStyle name="Currency 3 49" xfId="2223" xr:uid="{00000000-0005-0000-0000-0000C3080000}"/>
    <cellStyle name="Currency 3 49 2" xfId="2224" xr:uid="{00000000-0005-0000-0000-0000C4080000}"/>
    <cellStyle name="Currency 3 5" xfId="2225" xr:uid="{00000000-0005-0000-0000-0000C5080000}"/>
    <cellStyle name="Currency 3 5 2" xfId="2226" xr:uid="{00000000-0005-0000-0000-0000C6080000}"/>
    <cellStyle name="Currency 3 5 2 2" xfId="2227" xr:uid="{00000000-0005-0000-0000-0000C7080000}"/>
    <cellStyle name="Currency 3 5 3" xfId="2228" xr:uid="{00000000-0005-0000-0000-0000C8080000}"/>
    <cellStyle name="Currency 3 50" xfId="2229" xr:uid="{00000000-0005-0000-0000-0000C9080000}"/>
    <cellStyle name="Currency 3 50 2" xfId="2230" xr:uid="{00000000-0005-0000-0000-0000CA080000}"/>
    <cellStyle name="Currency 3 51" xfId="2231" xr:uid="{00000000-0005-0000-0000-0000CB080000}"/>
    <cellStyle name="Currency 3 51 2" xfId="2232" xr:uid="{00000000-0005-0000-0000-0000CC080000}"/>
    <cellStyle name="Currency 3 52" xfId="2233" xr:uid="{00000000-0005-0000-0000-0000CD080000}"/>
    <cellStyle name="Currency 3 52 2" xfId="2234" xr:uid="{00000000-0005-0000-0000-0000CE080000}"/>
    <cellStyle name="Currency 3 53" xfId="2235" xr:uid="{00000000-0005-0000-0000-0000CF080000}"/>
    <cellStyle name="Currency 3 53 2" xfId="2236" xr:uid="{00000000-0005-0000-0000-0000D0080000}"/>
    <cellStyle name="Currency 3 54" xfId="2237" xr:uid="{00000000-0005-0000-0000-0000D1080000}"/>
    <cellStyle name="Currency 3 54 2" xfId="2238" xr:uid="{00000000-0005-0000-0000-0000D2080000}"/>
    <cellStyle name="Currency 3 55" xfId="2239" xr:uid="{00000000-0005-0000-0000-0000D3080000}"/>
    <cellStyle name="Currency 3 55 2" xfId="2240" xr:uid="{00000000-0005-0000-0000-0000D4080000}"/>
    <cellStyle name="Currency 3 56" xfId="2241" xr:uid="{00000000-0005-0000-0000-0000D5080000}"/>
    <cellStyle name="Currency 3 56 2" xfId="2242" xr:uid="{00000000-0005-0000-0000-0000D6080000}"/>
    <cellStyle name="Currency 3 57" xfId="2243" xr:uid="{00000000-0005-0000-0000-0000D7080000}"/>
    <cellStyle name="Currency 3 57 2" xfId="2244" xr:uid="{00000000-0005-0000-0000-0000D8080000}"/>
    <cellStyle name="Currency 3 58" xfId="2245" xr:uid="{00000000-0005-0000-0000-0000D9080000}"/>
    <cellStyle name="Currency 3 58 2" xfId="2246" xr:uid="{00000000-0005-0000-0000-0000DA080000}"/>
    <cellStyle name="Currency 3 59" xfId="2247" xr:uid="{00000000-0005-0000-0000-0000DB080000}"/>
    <cellStyle name="Currency 3 59 2" xfId="2248" xr:uid="{00000000-0005-0000-0000-0000DC080000}"/>
    <cellStyle name="Currency 3 6" xfId="2249" xr:uid="{00000000-0005-0000-0000-0000DD080000}"/>
    <cellStyle name="Currency 3 6 2" xfId="2250" xr:uid="{00000000-0005-0000-0000-0000DE080000}"/>
    <cellStyle name="Currency 3 6 2 2" xfId="2251" xr:uid="{00000000-0005-0000-0000-0000DF080000}"/>
    <cellStyle name="Currency 3 6 3" xfId="2252" xr:uid="{00000000-0005-0000-0000-0000E0080000}"/>
    <cellStyle name="Currency 3 60" xfId="2253" xr:uid="{00000000-0005-0000-0000-0000E1080000}"/>
    <cellStyle name="Currency 3 60 2" xfId="2254" xr:uid="{00000000-0005-0000-0000-0000E2080000}"/>
    <cellStyle name="Currency 3 61" xfId="2255" xr:uid="{00000000-0005-0000-0000-0000E3080000}"/>
    <cellStyle name="Currency 3 61 2" xfId="2256" xr:uid="{00000000-0005-0000-0000-0000E4080000}"/>
    <cellStyle name="Currency 3 62" xfId="2257" xr:uid="{00000000-0005-0000-0000-0000E5080000}"/>
    <cellStyle name="Currency 3 63" xfId="2258" xr:uid="{00000000-0005-0000-0000-0000E6080000}"/>
    <cellStyle name="Currency 3 64" xfId="2259" xr:uid="{00000000-0005-0000-0000-0000E7080000}"/>
    <cellStyle name="Currency 3 65" xfId="2260" xr:uid="{00000000-0005-0000-0000-0000E8080000}"/>
    <cellStyle name="Currency 3 66" xfId="2261" xr:uid="{00000000-0005-0000-0000-0000E9080000}"/>
    <cellStyle name="Currency 3 67" xfId="2262" xr:uid="{00000000-0005-0000-0000-0000EA080000}"/>
    <cellStyle name="Currency 3 68" xfId="2263" xr:uid="{00000000-0005-0000-0000-0000EB080000}"/>
    <cellStyle name="Currency 3 69" xfId="2264" xr:uid="{00000000-0005-0000-0000-0000EC080000}"/>
    <cellStyle name="Currency 3 7" xfId="2265" xr:uid="{00000000-0005-0000-0000-0000ED080000}"/>
    <cellStyle name="Currency 3 7 2" xfId="2266" xr:uid="{00000000-0005-0000-0000-0000EE080000}"/>
    <cellStyle name="Currency 3 7 2 2" xfId="2267" xr:uid="{00000000-0005-0000-0000-0000EF080000}"/>
    <cellStyle name="Currency 3 7 3" xfId="2268" xr:uid="{00000000-0005-0000-0000-0000F0080000}"/>
    <cellStyle name="Currency 3 70" xfId="2269" xr:uid="{00000000-0005-0000-0000-0000F1080000}"/>
    <cellStyle name="Currency 3 71" xfId="2270" xr:uid="{00000000-0005-0000-0000-0000F2080000}"/>
    <cellStyle name="Currency 3 72" xfId="2271" xr:uid="{00000000-0005-0000-0000-0000F3080000}"/>
    <cellStyle name="Currency 3 73" xfId="2272" xr:uid="{00000000-0005-0000-0000-0000F4080000}"/>
    <cellStyle name="Currency 3 74" xfId="2273" xr:uid="{00000000-0005-0000-0000-0000F5080000}"/>
    <cellStyle name="Currency 3 75" xfId="2274" xr:uid="{00000000-0005-0000-0000-0000F6080000}"/>
    <cellStyle name="Currency 3 76" xfId="2275" xr:uid="{00000000-0005-0000-0000-0000F7080000}"/>
    <cellStyle name="Currency 3 77" xfId="2276" xr:uid="{00000000-0005-0000-0000-0000F8080000}"/>
    <cellStyle name="Currency 3 78" xfId="2277" xr:uid="{00000000-0005-0000-0000-0000F9080000}"/>
    <cellStyle name="Currency 3 79" xfId="2278" xr:uid="{00000000-0005-0000-0000-0000FA080000}"/>
    <cellStyle name="Currency 3 8" xfId="2279" xr:uid="{00000000-0005-0000-0000-0000FB080000}"/>
    <cellStyle name="Currency 3 8 2" xfId="2280" xr:uid="{00000000-0005-0000-0000-0000FC080000}"/>
    <cellStyle name="Currency 3 8 2 2" xfId="2281" xr:uid="{00000000-0005-0000-0000-0000FD080000}"/>
    <cellStyle name="Currency 3 8 3" xfId="2282" xr:uid="{00000000-0005-0000-0000-0000FE080000}"/>
    <cellStyle name="Currency 3 80" xfId="2283" xr:uid="{00000000-0005-0000-0000-0000FF080000}"/>
    <cellStyle name="Currency 3 81" xfId="2284" xr:uid="{00000000-0005-0000-0000-000000090000}"/>
    <cellStyle name="Currency 3 82" xfId="2285" xr:uid="{00000000-0005-0000-0000-000001090000}"/>
    <cellStyle name="Currency 3 83" xfId="2286" xr:uid="{00000000-0005-0000-0000-000002090000}"/>
    <cellStyle name="Currency 3 84" xfId="2287" xr:uid="{00000000-0005-0000-0000-000003090000}"/>
    <cellStyle name="Currency 3 85" xfId="2288" xr:uid="{00000000-0005-0000-0000-000004090000}"/>
    <cellStyle name="Currency 3 86" xfId="2289" xr:uid="{00000000-0005-0000-0000-000005090000}"/>
    <cellStyle name="Currency 3 87" xfId="2290" xr:uid="{00000000-0005-0000-0000-000006090000}"/>
    <cellStyle name="Currency 3 88" xfId="2291" xr:uid="{00000000-0005-0000-0000-000007090000}"/>
    <cellStyle name="Currency 3 89" xfId="2292" xr:uid="{00000000-0005-0000-0000-000008090000}"/>
    <cellStyle name="Currency 3 9" xfId="2293" xr:uid="{00000000-0005-0000-0000-000009090000}"/>
    <cellStyle name="Currency 3 9 2" xfId="2294" xr:uid="{00000000-0005-0000-0000-00000A090000}"/>
    <cellStyle name="Currency 3 9 2 2" xfId="2295" xr:uid="{00000000-0005-0000-0000-00000B090000}"/>
    <cellStyle name="Currency 3 9 3" xfId="2296" xr:uid="{00000000-0005-0000-0000-00000C090000}"/>
    <cellStyle name="Currency 3 90" xfId="2297" xr:uid="{00000000-0005-0000-0000-00000D090000}"/>
    <cellStyle name="Currency 3 91" xfId="2298" xr:uid="{00000000-0005-0000-0000-00000E090000}"/>
    <cellStyle name="Currency 3 92" xfId="2299" xr:uid="{00000000-0005-0000-0000-00000F090000}"/>
    <cellStyle name="Currency 3 93" xfId="2300" xr:uid="{00000000-0005-0000-0000-000010090000}"/>
    <cellStyle name="Currency 3 94" xfId="2301" xr:uid="{00000000-0005-0000-0000-000011090000}"/>
    <cellStyle name="Currency 3 95" xfId="2302" xr:uid="{00000000-0005-0000-0000-000012090000}"/>
    <cellStyle name="Currency 3 96" xfId="2303" xr:uid="{00000000-0005-0000-0000-000013090000}"/>
    <cellStyle name="Currency 3 97" xfId="2304" xr:uid="{00000000-0005-0000-0000-000014090000}"/>
    <cellStyle name="Currency 3 98" xfId="2305" xr:uid="{00000000-0005-0000-0000-000015090000}"/>
    <cellStyle name="Currency 3 99" xfId="2306" xr:uid="{00000000-0005-0000-0000-000016090000}"/>
    <cellStyle name="Currency 30" xfId="2307" xr:uid="{00000000-0005-0000-0000-000017090000}"/>
    <cellStyle name="Currency 31" xfId="2308" xr:uid="{00000000-0005-0000-0000-000018090000}"/>
    <cellStyle name="Currency 32" xfId="2309" xr:uid="{00000000-0005-0000-0000-000019090000}"/>
    <cellStyle name="Currency 33" xfId="2310" xr:uid="{00000000-0005-0000-0000-00001A090000}"/>
    <cellStyle name="Currency 34" xfId="7533" xr:uid="{0751A157-4375-4BA1-AD5B-E84ED804FC75}"/>
    <cellStyle name="Currency 4" xfId="2311" xr:uid="{00000000-0005-0000-0000-00001B090000}"/>
    <cellStyle name="Currency 4 10" xfId="2312" xr:uid="{00000000-0005-0000-0000-00001C090000}"/>
    <cellStyle name="Currency 4 11" xfId="2313" xr:uid="{00000000-0005-0000-0000-00001D090000}"/>
    <cellStyle name="Currency 4 12" xfId="2314" xr:uid="{00000000-0005-0000-0000-00001E090000}"/>
    <cellStyle name="Currency 4 13" xfId="2315" xr:uid="{00000000-0005-0000-0000-00001F090000}"/>
    <cellStyle name="Currency 4 14" xfId="2316" xr:uid="{00000000-0005-0000-0000-000020090000}"/>
    <cellStyle name="Currency 4 15" xfId="2317" xr:uid="{00000000-0005-0000-0000-000021090000}"/>
    <cellStyle name="Currency 4 16" xfId="2318" xr:uid="{00000000-0005-0000-0000-000022090000}"/>
    <cellStyle name="Currency 4 17" xfId="2319" xr:uid="{00000000-0005-0000-0000-000023090000}"/>
    <cellStyle name="Currency 4 18" xfId="2320" xr:uid="{00000000-0005-0000-0000-000024090000}"/>
    <cellStyle name="Currency 4 19" xfId="2321" xr:uid="{00000000-0005-0000-0000-000025090000}"/>
    <cellStyle name="Currency 4 2" xfId="2322" xr:uid="{00000000-0005-0000-0000-000026090000}"/>
    <cellStyle name="Currency 4 2 2" xfId="2323" xr:uid="{00000000-0005-0000-0000-000027090000}"/>
    <cellStyle name="Currency 4 2 2 2" xfId="2324" xr:uid="{00000000-0005-0000-0000-000028090000}"/>
    <cellStyle name="Currency 4 2 2 3" xfId="2325" xr:uid="{00000000-0005-0000-0000-000029090000}"/>
    <cellStyle name="Currency 4 2 2 4" xfId="2326" xr:uid="{00000000-0005-0000-0000-00002A090000}"/>
    <cellStyle name="Currency 4 2 2 5" xfId="2327" xr:uid="{00000000-0005-0000-0000-00002B090000}"/>
    <cellStyle name="Currency 4 2 2 6" xfId="2328" xr:uid="{00000000-0005-0000-0000-00002C090000}"/>
    <cellStyle name="Currency 4 2 2 7" xfId="2329" xr:uid="{00000000-0005-0000-0000-00002D090000}"/>
    <cellStyle name="Currency 4 2 2 8" xfId="2330" xr:uid="{00000000-0005-0000-0000-00002E090000}"/>
    <cellStyle name="Currency 4 2 2 9" xfId="2331" xr:uid="{00000000-0005-0000-0000-00002F090000}"/>
    <cellStyle name="Currency 4 2 3" xfId="2332" xr:uid="{00000000-0005-0000-0000-000030090000}"/>
    <cellStyle name="Currency 4 2 4" xfId="2333" xr:uid="{00000000-0005-0000-0000-000031090000}"/>
    <cellStyle name="Currency 4 2 5" xfId="2334" xr:uid="{00000000-0005-0000-0000-000032090000}"/>
    <cellStyle name="Currency 4 2 6" xfId="2335" xr:uid="{00000000-0005-0000-0000-000033090000}"/>
    <cellStyle name="Currency 4 2 7" xfId="2336" xr:uid="{00000000-0005-0000-0000-000034090000}"/>
    <cellStyle name="Currency 4 2 8" xfId="2337" xr:uid="{00000000-0005-0000-0000-000035090000}"/>
    <cellStyle name="Currency 4 2 9" xfId="2338" xr:uid="{00000000-0005-0000-0000-000036090000}"/>
    <cellStyle name="Currency 4 20" xfId="2339" xr:uid="{00000000-0005-0000-0000-000037090000}"/>
    <cellStyle name="Currency 4 21" xfId="2340" xr:uid="{00000000-0005-0000-0000-000038090000}"/>
    <cellStyle name="Currency 4 22" xfId="2341" xr:uid="{00000000-0005-0000-0000-000039090000}"/>
    <cellStyle name="Currency 4 23" xfId="2342" xr:uid="{00000000-0005-0000-0000-00003A090000}"/>
    <cellStyle name="Currency 4 24" xfId="2343" xr:uid="{00000000-0005-0000-0000-00003B090000}"/>
    <cellStyle name="Currency 4 25" xfId="2344" xr:uid="{00000000-0005-0000-0000-00003C090000}"/>
    <cellStyle name="Currency 4 26" xfId="2345" xr:uid="{00000000-0005-0000-0000-00003D090000}"/>
    <cellStyle name="Currency 4 27" xfId="2346" xr:uid="{00000000-0005-0000-0000-00003E090000}"/>
    <cellStyle name="Currency 4 28" xfId="2347" xr:uid="{00000000-0005-0000-0000-00003F090000}"/>
    <cellStyle name="Currency 4 29" xfId="2348" xr:uid="{00000000-0005-0000-0000-000040090000}"/>
    <cellStyle name="Currency 4 3" xfId="2349" xr:uid="{00000000-0005-0000-0000-000041090000}"/>
    <cellStyle name="Currency 4 30" xfId="2350" xr:uid="{00000000-0005-0000-0000-000042090000}"/>
    <cellStyle name="Currency 4 31" xfId="2351" xr:uid="{00000000-0005-0000-0000-000043090000}"/>
    <cellStyle name="Currency 4 32" xfId="2352" xr:uid="{00000000-0005-0000-0000-000044090000}"/>
    <cellStyle name="Currency 4 33" xfId="2353" xr:uid="{00000000-0005-0000-0000-000045090000}"/>
    <cellStyle name="Currency 4 34" xfId="2354" xr:uid="{00000000-0005-0000-0000-000046090000}"/>
    <cellStyle name="Currency 4 35" xfId="2355" xr:uid="{00000000-0005-0000-0000-000047090000}"/>
    <cellStyle name="Currency 4 36" xfId="2356" xr:uid="{00000000-0005-0000-0000-000048090000}"/>
    <cellStyle name="Currency 4 37" xfId="2357" xr:uid="{00000000-0005-0000-0000-000049090000}"/>
    <cellStyle name="Currency 4 38" xfId="2358" xr:uid="{00000000-0005-0000-0000-00004A090000}"/>
    <cellStyle name="Currency 4 39" xfId="2359" xr:uid="{00000000-0005-0000-0000-00004B090000}"/>
    <cellStyle name="Currency 4 4" xfId="2360" xr:uid="{00000000-0005-0000-0000-00004C090000}"/>
    <cellStyle name="Currency 4 40" xfId="2361" xr:uid="{00000000-0005-0000-0000-00004D090000}"/>
    <cellStyle name="Currency 4 41" xfId="2362" xr:uid="{00000000-0005-0000-0000-00004E090000}"/>
    <cellStyle name="Currency 4 42" xfId="2363" xr:uid="{00000000-0005-0000-0000-00004F090000}"/>
    <cellStyle name="Currency 4 43" xfId="2364" xr:uid="{00000000-0005-0000-0000-000050090000}"/>
    <cellStyle name="Currency 4 44" xfId="2365" xr:uid="{00000000-0005-0000-0000-000051090000}"/>
    <cellStyle name="Currency 4 45" xfId="2366" xr:uid="{00000000-0005-0000-0000-000052090000}"/>
    <cellStyle name="Currency 4 46" xfId="2367" xr:uid="{00000000-0005-0000-0000-000053090000}"/>
    <cellStyle name="Currency 4 5" xfId="2368" xr:uid="{00000000-0005-0000-0000-000054090000}"/>
    <cellStyle name="Currency 4 6" xfId="2369" xr:uid="{00000000-0005-0000-0000-000055090000}"/>
    <cellStyle name="Currency 4 7" xfId="2370" xr:uid="{00000000-0005-0000-0000-000056090000}"/>
    <cellStyle name="Currency 4 8" xfId="2371" xr:uid="{00000000-0005-0000-0000-000057090000}"/>
    <cellStyle name="Currency 4 9" xfId="2372" xr:uid="{00000000-0005-0000-0000-000058090000}"/>
    <cellStyle name="Currency 5" xfId="2373" xr:uid="{00000000-0005-0000-0000-000059090000}"/>
    <cellStyle name="Currency 5 10" xfId="2374" xr:uid="{00000000-0005-0000-0000-00005A090000}"/>
    <cellStyle name="Currency 5 100" xfId="2375" xr:uid="{00000000-0005-0000-0000-00005B090000}"/>
    <cellStyle name="Currency 5 11" xfId="2376" xr:uid="{00000000-0005-0000-0000-00005C090000}"/>
    <cellStyle name="Currency 5 12" xfId="2377" xr:uid="{00000000-0005-0000-0000-00005D090000}"/>
    <cellStyle name="Currency 5 13" xfId="2378" xr:uid="{00000000-0005-0000-0000-00005E090000}"/>
    <cellStyle name="Currency 5 14" xfId="2379" xr:uid="{00000000-0005-0000-0000-00005F090000}"/>
    <cellStyle name="Currency 5 15" xfId="2380" xr:uid="{00000000-0005-0000-0000-000060090000}"/>
    <cellStyle name="Currency 5 16" xfId="2381" xr:uid="{00000000-0005-0000-0000-000061090000}"/>
    <cellStyle name="Currency 5 17" xfId="2382" xr:uid="{00000000-0005-0000-0000-000062090000}"/>
    <cellStyle name="Currency 5 18" xfId="2383" xr:uid="{00000000-0005-0000-0000-000063090000}"/>
    <cellStyle name="Currency 5 19" xfId="2384" xr:uid="{00000000-0005-0000-0000-000064090000}"/>
    <cellStyle name="Currency 5 2" xfId="2385" xr:uid="{00000000-0005-0000-0000-000065090000}"/>
    <cellStyle name="Currency 5 2 10" xfId="2386" xr:uid="{00000000-0005-0000-0000-000066090000}"/>
    <cellStyle name="Currency 5 2 10 2" xfId="2387" xr:uid="{00000000-0005-0000-0000-000067090000}"/>
    <cellStyle name="Currency 5 2 11" xfId="2388" xr:uid="{00000000-0005-0000-0000-000068090000}"/>
    <cellStyle name="Currency 5 2 11 2" xfId="2389" xr:uid="{00000000-0005-0000-0000-000069090000}"/>
    <cellStyle name="Currency 5 2 12" xfId="2390" xr:uid="{00000000-0005-0000-0000-00006A090000}"/>
    <cellStyle name="Currency 5 2 13" xfId="2391" xr:uid="{00000000-0005-0000-0000-00006B090000}"/>
    <cellStyle name="Currency 5 2 14" xfId="2392" xr:uid="{00000000-0005-0000-0000-00006C090000}"/>
    <cellStyle name="Currency 5 2 14 2" xfId="2393" xr:uid="{00000000-0005-0000-0000-00006D090000}"/>
    <cellStyle name="Currency 5 2 15" xfId="2394" xr:uid="{00000000-0005-0000-0000-00006E090000}"/>
    <cellStyle name="Currency 5 2 16" xfId="7488" xr:uid="{00000000-0005-0000-0000-00006F090000}"/>
    <cellStyle name="Currency 5 2 2" xfId="2395" xr:uid="{00000000-0005-0000-0000-000070090000}"/>
    <cellStyle name="Currency 5 2 2 10" xfId="2396" xr:uid="{00000000-0005-0000-0000-000071090000}"/>
    <cellStyle name="Currency 5 2 2 10 2" xfId="2397" xr:uid="{00000000-0005-0000-0000-000072090000}"/>
    <cellStyle name="Currency 5 2 2 10 2 2" xfId="2398" xr:uid="{00000000-0005-0000-0000-000073090000}"/>
    <cellStyle name="Currency 5 2 2 10 3" xfId="2399" xr:uid="{00000000-0005-0000-0000-000074090000}"/>
    <cellStyle name="Currency 5 2 2 11" xfId="2400" xr:uid="{00000000-0005-0000-0000-000075090000}"/>
    <cellStyle name="Currency 5 2 2 11 2" xfId="2401" xr:uid="{00000000-0005-0000-0000-000076090000}"/>
    <cellStyle name="Currency 5 2 2 11 2 2" xfId="2402" xr:uid="{00000000-0005-0000-0000-000077090000}"/>
    <cellStyle name="Currency 5 2 2 11 3" xfId="2403" xr:uid="{00000000-0005-0000-0000-000078090000}"/>
    <cellStyle name="Currency 5 2 2 12" xfId="2404" xr:uid="{00000000-0005-0000-0000-000079090000}"/>
    <cellStyle name="Currency 5 2 2 12 2" xfId="2405" xr:uid="{00000000-0005-0000-0000-00007A090000}"/>
    <cellStyle name="Currency 5 2 2 12 2 2" xfId="2406" xr:uid="{00000000-0005-0000-0000-00007B090000}"/>
    <cellStyle name="Currency 5 2 2 12 3" xfId="2407" xr:uid="{00000000-0005-0000-0000-00007C090000}"/>
    <cellStyle name="Currency 5 2 2 13" xfId="2408" xr:uid="{00000000-0005-0000-0000-00007D090000}"/>
    <cellStyle name="Currency 5 2 2 13 2" xfId="2409" xr:uid="{00000000-0005-0000-0000-00007E090000}"/>
    <cellStyle name="Currency 5 2 2 13 2 2" xfId="2410" xr:uid="{00000000-0005-0000-0000-00007F090000}"/>
    <cellStyle name="Currency 5 2 2 13 3" xfId="2411" xr:uid="{00000000-0005-0000-0000-000080090000}"/>
    <cellStyle name="Currency 5 2 2 14" xfId="2412" xr:uid="{00000000-0005-0000-0000-000081090000}"/>
    <cellStyle name="Currency 5 2 2 15" xfId="2413" xr:uid="{00000000-0005-0000-0000-000082090000}"/>
    <cellStyle name="Currency 5 2 2 2" xfId="2414" xr:uid="{00000000-0005-0000-0000-000083090000}"/>
    <cellStyle name="Currency 5 2 2 2 2" xfId="2415" xr:uid="{00000000-0005-0000-0000-000084090000}"/>
    <cellStyle name="Currency 5 2 2 2 2 2" xfId="2416" xr:uid="{00000000-0005-0000-0000-000085090000}"/>
    <cellStyle name="Currency 5 2 2 2 3" xfId="2417" xr:uid="{00000000-0005-0000-0000-000086090000}"/>
    <cellStyle name="Currency 5 2 2 3" xfId="2418" xr:uid="{00000000-0005-0000-0000-000087090000}"/>
    <cellStyle name="Currency 5 2 2 3 2" xfId="2419" xr:uid="{00000000-0005-0000-0000-000088090000}"/>
    <cellStyle name="Currency 5 2 2 3 2 2" xfId="2420" xr:uid="{00000000-0005-0000-0000-000089090000}"/>
    <cellStyle name="Currency 5 2 2 3 3" xfId="2421" xr:uid="{00000000-0005-0000-0000-00008A090000}"/>
    <cellStyle name="Currency 5 2 2 4" xfId="2422" xr:uid="{00000000-0005-0000-0000-00008B090000}"/>
    <cellStyle name="Currency 5 2 2 4 2" xfId="2423" xr:uid="{00000000-0005-0000-0000-00008C090000}"/>
    <cellStyle name="Currency 5 2 2 4 2 2" xfId="2424" xr:uid="{00000000-0005-0000-0000-00008D090000}"/>
    <cellStyle name="Currency 5 2 2 4 3" xfId="2425" xr:uid="{00000000-0005-0000-0000-00008E090000}"/>
    <cellStyle name="Currency 5 2 2 5" xfId="2426" xr:uid="{00000000-0005-0000-0000-00008F090000}"/>
    <cellStyle name="Currency 5 2 2 5 2" xfId="2427" xr:uid="{00000000-0005-0000-0000-000090090000}"/>
    <cellStyle name="Currency 5 2 2 5 2 2" xfId="2428" xr:uid="{00000000-0005-0000-0000-000091090000}"/>
    <cellStyle name="Currency 5 2 2 5 3" xfId="2429" xr:uid="{00000000-0005-0000-0000-000092090000}"/>
    <cellStyle name="Currency 5 2 2 6" xfId="2430" xr:uid="{00000000-0005-0000-0000-000093090000}"/>
    <cellStyle name="Currency 5 2 2 6 2" xfId="2431" xr:uid="{00000000-0005-0000-0000-000094090000}"/>
    <cellStyle name="Currency 5 2 2 6 2 2" xfId="2432" xr:uid="{00000000-0005-0000-0000-000095090000}"/>
    <cellStyle name="Currency 5 2 2 6 3" xfId="2433" xr:uid="{00000000-0005-0000-0000-000096090000}"/>
    <cellStyle name="Currency 5 2 2 7" xfId="2434" xr:uid="{00000000-0005-0000-0000-000097090000}"/>
    <cellStyle name="Currency 5 2 2 7 2" xfId="2435" xr:uid="{00000000-0005-0000-0000-000098090000}"/>
    <cellStyle name="Currency 5 2 2 7 2 2" xfId="2436" xr:uid="{00000000-0005-0000-0000-000099090000}"/>
    <cellStyle name="Currency 5 2 2 7 3" xfId="2437" xr:uid="{00000000-0005-0000-0000-00009A090000}"/>
    <cellStyle name="Currency 5 2 2 8" xfId="2438" xr:uid="{00000000-0005-0000-0000-00009B090000}"/>
    <cellStyle name="Currency 5 2 2 8 2" xfId="2439" xr:uid="{00000000-0005-0000-0000-00009C090000}"/>
    <cellStyle name="Currency 5 2 2 8 2 2" xfId="2440" xr:uid="{00000000-0005-0000-0000-00009D090000}"/>
    <cellStyle name="Currency 5 2 2 8 3" xfId="2441" xr:uid="{00000000-0005-0000-0000-00009E090000}"/>
    <cellStyle name="Currency 5 2 2 9" xfId="2442" xr:uid="{00000000-0005-0000-0000-00009F090000}"/>
    <cellStyle name="Currency 5 2 2 9 2" xfId="2443" xr:uid="{00000000-0005-0000-0000-0000A0090000}"/>
    <cellStyle name="Currency 5 2 2 9 2 2" xfId="2444" xr:uid="{00000000-0005-0000-0000-0000A1090000}"/>
    <cellStyle name="Currency 5 2 2 9 3" xfId="2445" xr:uid="{00000000-0005-0000-0000-0000A2090000}"/>
    <cellStyle name="Currency 5 2 3" xfId="2446" xr:uid="{00000000-0005-0000-0000-0000A3090000}"/>
    <cellStyle name="Currency 5 2 3 2" xfId="2447" xr:uid="{00000000-0005-0000-0000-0000A4090000}"/>
    <cellStyle name="Currency 5 2 4" xfId="2448" xr:uid="{00000000-0005-0000-0000-0000A5090000}"/>
    <cellStyle name="Currency 5 2 4 2" xfId="2449" xr:uid="{00000000-0005-0000-0000-0000A6090000}"/>
    <cellStyle name="Currency 5 2 5" xfId="2450" xr:uid="{00000000-0005-0000-0000-0000A7090000}"/>
    <cellStyle name="Currency 5 2 5 2" xfId="2451" xr:uid="{00000000-0005-0000-0000-0000A8090000}"/>
    <cellStyle name="Currency 5 2 6" xfId="2452" xr:uid="{00000000-0005-0000-0000-0000A9090000}"/>
    <cellStyle name="Currency 5 2 6 2" xfId="2453" xr:uid="{00000000-0005-0000-0000-0000AA090000}"/>
    <cellStyle name="Currency 5 2 7" xfId="2454" xr:uid="{00000000-0005-0000-0000-0000AB090000}"/>
    <cellStyle name="Currency 5 2 7 2" xfId="2455" xr:uid="{00000000-0005-0000-0000-0000AC090000}"/>
    <cellStyle name="Currency 5 2 8" xfId="2456" xr:uid="{00000000-0005-0000-0000-0000AD090000}"/>
    <cellStyle name="Currency 5 2 8 2" xfId="2457" xr:uid="{00000000-0005-0000-0000-0000AE090000}"/>
    <cellStyle name="Currency 5 2 9" xfId="2458" xr:uid="{00000000-0005-0000-0000-0000AF090000}"/>
    <cellStyle name="Currency 5 2 9 2" xfId="2459" xr:uid="{00000000-0005-0000-0000-0000B0090000}"/>
    <cellStyle name="Currency 5 20" xfId="2460" xr:uid="{00000000-0005-0000-0000-0000B1090000}"/>
    <cellStyle name="Currency 5 21" xfId="2461" xr:uid="{00000000-0005-0000-0000-0000B2090000}"/>
    <cellStyle name="Currency 5 22" xfId="2462" xr:uid="{00000000-0005-0000-0000-0000B3090000}"/>
    <cellStyle name="Currency 5 23" xfId="2463" xr:uid="{00000000-0005-0000-0000-0000B4090000}"/>
    <cellStyle name="Currency 5 24" xfId="2464" xr:uid="{00000000-0005-0000-0000-0000B5090000}"/>
    <cellStyle name="Currency 5 25" xfId="2465" xr:uid="{00000000-0005-0000-0000-0000B6090000}"/>
    <cellStyle name="Currency 5 26" xfId="2466" xr:uid="{00000000-0005-0000-0000-0000B7090000}"/>
    <cellStyle name="Currency 5 27" xfId="2467" xr:uid="{00000000-0005-0000-0000-0000B8090000}"/>
    <cellStyle name="Currency 5 28" xfId="2468" xr:uid="{00000000-0005-0000-0000-0000B9090000}"/>
    <cellStyle name="Currency 5 29" xfId="2469" xr:uid="{00000000-0005-0000-0000-0000BA090000}"/>
    <cellStyle name="Currency 5 3" xfId="2470" xr:uid="{00000000-0005-0000-0000-0000BB090000}"/>
    <cellStyle name="Currency 5 3 2" xfId="2471" xr:uid="{00000000-0005-0000-0000-0000BC090000}"/>
    <cellStyle name="Currency 5 30" xfId="2472" xr:uid="{00000000-0005-0000-0000-0000BD090000}"/>
    <cellStyle name="Currency 5 31" xfId="2473" xr:uid="{00000000-0005-0000-0000-0000BE090000}"/>
    <cellStyle name="Currency 5 32" xfId="2474" xr:uid="{00000000-0005-0000-0000-0000BF090000}"/>
    <cellStyle name="Currency 5 33" xfId="2475" xr:uid="{00000000-0005-0000-0000-0000C0090000}"/>
    <cellStyle name="Currency 5 34" xfId="2476" xr:uid="{00000000-0005-0000-0000-0000C1090000}"/>
    <cellStyle name="Currency 5 35" xfId="2477" xr:uid="{00000000-0005-0000-0000-0000C2090000}"/>
    <cellStyle name="Currency 5 36" xfId="2478" xr:uid="{00000000-0005-0000-0000-0000C3090000}"/>
    <cellStyle name="Currency 5 37" xfId="2479" xr:uid="{00000000-0005-0000-0000-0000C4090000}"/>
    <cellStyle name="Currency 5 38" xfId="2480" xr:uid="{00000000-0005-0000-0000-0000C5090000}"/>
    <cellStyle name="Currency 5 39" xfId="2481" xr:uid="{00000000-0005-0000-0000-0000C6090000}"/>
    <cellStyle name="Currency 5 4" xfId="2482" xr:uid="{00000000-0005-0000-0000-0000C7090000}"/>
    <cellStyle name="Currency 5 40" xfId="2483" xr:uid="{00000000-0005-0000-0000-0000C8090000}"/>
    <cellStyle name="Currency 5 41" xfId="2484" xr:uid="{00000000-0005-0000-0000-0000C9090000}"/>
    <cellStyle name="Currency 5 42" xfId="2485" xr:uid="{00000000-0005-0000-0000-0000CA090000}"/>
    <cellStyle name="Currency 5 43" xfId="2486" xr:uid="{00000000-0005-0000-0000-0000CB090000}"/>
    <cellStyle name="Currency 5 44" xfId="2487" xr:uid="{00000000-0005-0000-0000-0000CC090000}"/>
    <cellStyle name="Currency 5 45" xfId="2488" xr:uid="{00000000-0005-0000-0000-0000CD090000}"/>
    <cellStyle name="Currency 5 46" xfId="2489" xr:uid="{00000000-0005-0000-0000-0000CE090000}"/>
    <cellStyle name="Currency 5 47" xfId="2490" xr:uid="{00000000-0005-0000-0000-0000CF090000}"/>
    <cellStyle name="Currency 5 48" xfId="2491" xr:uid="{00000000-0005-0000-0000-0000D0090000}"/>
    <cellStyle name="Currency 5 49" xfId="2492" xr:uid="{00000000-0005-0000-0000-0000D1090000}"/>
    <cellStyle name="Currency 5 5" xfId="2493" xr:uid="{00000000-0005-0000-0000-0000D2090000}"/>
    <cellStyle name="Currency 5 50" xfId="2494" xr:uid="{00000000-0005-0000-0000-0000D3090000}"/>
    <cellStyle name="Currency 5 51" xfId="2495" xr:uid="{00000000-0005-0000-0000-0000D4090000}"/>
    <cellStyle name="Currency 5 52" xfId="2496" xr:uid="{00000000-0005-0000-0000-0000D5090000}"/>
    <cellStyle name="Currency 5 53" xfId="2497" xr:uid="{00000000-0005-0000-0000-0000D6090000}"/>
    <cellStyle name="Currency 5 54" xfId="2498" xr:uid="{00000000-0005-0000-0000-0000D7090000}"/>
    <cellStyle name="Currency 5 55" xfId="2499" xr:uid="{00000000-0005-0000-0000-0000D8090000}"/>
    <cellStyle name="Currency 5 56" xfId="2500" xr:uid="{00000000-0005-0000-0000-0000D9090000}"/>
    <cellStyle name="Currency 5 57" xfId="2501" xr:uid="{00000000-0005-0000-0000-0000DA090000}"/>
    <cellStyle name="Currency 5 58" xfId="2502" xr:uid="{00000000-0005-0000-0000-0000DB090000}"/>
    <cellStyle name="Currency 5 59" xfId="2503" xr:uid="{00000000-0005-0000-0000-0000DC090000}"/>
    <cellStyle name="Currency 5 6" xfId="2504" xr:uid="{00000000-0005-0000-0000-0000DD090000}"/>
    <cellStyle name="Currency 5 60" xfId="2505" xr:uid="{00000000-0005-0000-0000-0000DE090000}"/>
    <cellStyle name="Currency 5 61" xfId="2506" xr:uid="{00000000-0005-0000-0000-0000DF090000}"/>
    <cellStyle name="Currency 5 62" xfId="2507" xr:uid="{00000000-0005-0000-0000-0000E0090000}"/>
    <cellStyle name="Currency 5 63" xfId="2508" xr:uid="{00000000-0005-0000-0000-0000E1090000}"/>
    <cellStyle name="Currency 5 64" xfId="2509" xr:uid="{00000000-0005-0000-0000-0000E2090000}"/>
    <cellStyle name="Currency 5 65" xfId="2510" xr:uid="{00000000-0005-0000-0000-0000E3090000}"/>
    <cellStyle name="Currency 5 66" xfId="2511" xr:uid="{00000000-0005-0000-0000-0000E4090000}"/>
    <cellStyle name="Currency 5 67" xfId="2512" xr:uid="{00000000-0005-0000-0000-0000E5090000}"/>
    <cellStyle name="Currency 5 68" xfId="2513" xr:uid="{00000000-0005-0000-0000-0000E6090000}"/>
    <cellStyle name="Currency 5 69" xfId="2514" xr:uid="{00000000-0005-0000-0000-0000E7090000}"/>
    <cellStyle name="Currency 5 7" xfId="2515" xr:uid="{00000000-0005-0000-0000-0000E8090000}"/>
    <cellStyle name="Currency 5 70" xfId="2516" xr:uid="{00000000-0005-0000-0000-0000E9090000}"/>
    <cellStyle name="Currency 5 71" xfId="2517" xr:uid="{00000000-0005-0000-0000-0000EA090000}"/>
    <cellStyle name="Currency 5 72" xfId="2518" xr:uid="{00000000-0005-0000-0000-0000EB090000}"/>
    <cellStyle name="Currency 5 73" xfId="2519" xr:uid="{00000000-0005-0000-0000-0000EC090000}"/>
    <cellStyle name="Currency 5 74" xfId="2520" xr:uid="{00000000-0005-0000-0000-0000ED090000}"/>
    <cellStyle name="Currency 5 75" xfId="2521" xr:uid="{00000000-0005-0000-0000-0000EE090000}"/>
    <cellStyle name="Currency 5 76" xfId="2522" xr:uid="{00000000-0005-0000-0000-0000EF090000}"/>
    <cellStyle name="Currency 5 77" xfId="2523" xr:uid="{00000000-0005-0000-0000-0000F0090000}"/>
    <cellStyle name="Currency 5 78" xfId="2524" xr:uid="{00000000-0005-0000-0000-0000F1090000}"/>
    <cellStyle name="Currency 5 79" xfId="2525" xr:uid="{00000000-0005-0000-0000-0000F2090000}"/>
    <cellStyle name="Currency 5 8" xfId="2526" xr:uid="{00000000-0005-0000-0000-0000F3090000}"/>
    <cellStyle name="Currency 5 80" xfId="2527" xr:uid="{00000000-0005-0000-0000-0000F4090000}"/>
    <cellStyle name="Currency 5 81" xfId="2528" xr:uid="{00000000-0005-0000-0000-0000F5090000}"/>
    <cellStyle name="Currency 5 82" xfId="2529" xr:uid="{00000000-0005-0000-0000-0000F6090000}"/>
    <cellStyle name="Currency 5 83" xfId="2530" xr:uid="{00000000-0005-0000-0000-0000F7090000}"/>
    <cellStyle name="Currency 5 84" xfId="2531" xr:uid="{00000000-0005-0000-0000-0000F8090000}"/>
    <cellStyle name="Currency 5 85" xfId="2532" xr:uid="{00000000-0005-0000-0000-0000F9090000}"/>
    <cellStyle name="Currency 5 86" xfId="2533" xr:uid="{00000000-0005-0000-0000-0000FA090000}"/>
    <cellStyle name="Currency 5 87" xfId="2534" xr:uid="{00000000-0005-0000-0000-0000FB090000}"/>
    <cellStyle name="Currency 5 88" xfId="2535" xr:uid="{00000000-0005-0000-0000-0000FC090000}"/>
    <cellStyle name="Currency 5 89" xfId="2536" xr:uid="{00000000-0005-0000-0000-0000FD090000}"/>
    <cellStyle name="Currency 5 9" xfId="2537" xr:uid="{00000000-0005-0000-0000-0000FE090000}"/>
    <cellStyle name="Currency 5 90" xfId="2538" xr:uid="{00000000-0005-0000-0000-0000FF090000}"/>
    <cellStyle name="Currency 5 91" xfId="2539" xr:uid="{00000000-0005-0000-0000-0000000A0000}"/>
    <cellStyle name="Currency 5 92" xfId="2540" xr:uid="{00000000-0005-0000-0000-0000010A0000}"/>
    <cellStyle name="Currency 5 93" xfId="2541" xr:uid="{00000000-0005-0000-0000-0000020A0000}"/>
    <cellStyle name="Currency 5 94" xfId="2542" xr:uid="{00000000-0005-0000-0000-0000030A0000}"/>
    <cellStyle name="Currency 5 95" xfId="2543" xr:uid="{00000000-0005-0000-0000-0000040A0000}"/>
    <cellStyle name="Currency 5 96" xfId="2544" xr:uid="{00000000-0005-0000-0000-0000050A0000}"/>
    <cellStyle name="Currency 5 97" xfId="2545" xr:uid="{00000000-0005-0000-0000-0000060A0000}"/>
    <cellStyle name="Currency 5 98" xfId="2546" xr:uid="{00000000-0005-0000-0000-0000070A0000}"/>
    <cellStyle name="Currency 5 99" xfId="2547" xr:uid="{00000000-0005-0000-0000-0000080A0000}"/>
    <cellStyle name="Currency 6" xfId="2548" xr:uid="{00000000-0005-0000-0000-0000090A0000}"/>
    <cellStyle name="Currency 6 10" xfId="2549" xr:uid="{00000000-0005-0000-0000-00000A0A0000}"/>
    <cellStyle name="Currency 6 11" xfId="2550" xr:uid="{00000000-0005-0000-0000-00000B0A0000}"/>
    <cellStyle name="Currency 6 12" xfId="2551" xr:uid="{00000000-0005-0000-0000-00000C0A0000}"/>
    <cellStyle name="Currency 6 13" xfId="2552" xr:uid="{00000000-0005-0000-0000-00000D0A0000}"/>
    <cellStyle name="Currency 6 14" xfId="2553" xr:uid="{00000000-0005-0000-0000-00000E0A0000}"/>
    <cellStyle name="Currency 6 15" xfId="2554" xr:uid="{00000000-0005-0000-0000-00000F0A0000}"/>
    <cellStyle name="Currency 6 16" xfId="2555" xr:uid="{00000000-0005-0000-0000-0000100A0000}"/>
    <cellStyle name="Currency 6 17" xfId="2556" xr:uid="{00000000-0005-0000-0000-0000110A0000}"/>
    <cellStyle name="Currency 6 18" xfId="2557" xr:uid="{00000000-0005-0000-0000-0000120A0000}"/>
    <cellStyle name="Currency 6 2" xfId="2558" xr:uid="{00000000-0005-0000-0000-0000130A0000}"/>
    <cellStyle name="Currency 6 2 2" xfId="2559" xr:uid="{00000000-0005-0000-0000-0000140A0000}"/>
    <cellStyle name="Currency 6 2 2 2" xfId="2560" xr:uid="{00000000-0005-0000-0000-0000150A0000}"/>
    <cellStyle name="Currency 6 2 3" xfId="2561" xr:uid="{00000000-0005-0000-0000-0000160A0000}"/>
    <cellStyle name="Currency 6 3" xfId="2562" xr:uid="{00000000-0005-0000-0000-0000170A0000}"/>
    <cellStyle name="Currency 6 4" xfId="2563" xr:uid="{00000000-0005-0000-0000-0000180A0000}"/>
    <cellStyle name="Currency 6 5" xfId="2564" xr:uid="{00000000-0005-0000-0000-0000190A0000}"/>
    <cellStyle name="Currency 6 6" xfId="2565" xr:uid="{00000000-0005-0000-0000-00001A0A0000}"/>
    <cellStyle name="Currency 6 7" xfId="2566" xr:uid="{00000000-0005-0000-0000-00001B0A0000}"/>
    <cellStyle name="Currency 6 8" xfId="2567" xr:uid="{00000000-0005-0000-0000-00001C0A0000}"/>
    <cellStyle name="Currency 6 9" xfId="2568" xr:uid="{00000000-0005-0000-0000-00001D0A0000}"/>
    <cellStyle name="Currency 7" xfId="2569" xr:uid="{00000000-0005-0000-0000-00001E0A0000}"/>
    <cellStyle name="Currency 7 10" xfId="2570" xr:uid="{00000000-0005-0000-0000-00001F0A0000}"/>
    <cellStyle name="Currency 7 11" xfId="2571" xr:uid="{00000000-0005-0000-0000-0000200A0000}"/>
    <cellStyle name="Currency 7 12" xfId="2572" xr:uid="{00000000-0005-0000-0000-0000210A0000}"/>
    <cellStyle name="Currency 7 13" xfId="2573" xr:uid="{00000000-0005-0000-0000-0000220A0000}"/>
    <cellStyle name="Currency 7 13 2" xfId="2574" xr:uid="{00000000-0005-0000-0000-0000230A0000}"/>
    <cellStyle name="Currency 7 13 3" xfId="2575" xr:uid="{00000000-0005-0000-0000-0000240A0000}"/>
    <cellStyle name="Currency 7 13 4" xfId="2576" xr:uid="{00000000-0005-0000-0000-0000250A0000}"/>
    <cellStyle name="Currency 7 14" xfId="2577" xr:uid="{00000000-0005-0000-0000-0000260A0000}"/>
    <cellStyle name="Currency 7 15" xfId="2578" xr:uid="{00000000-0005-0000-0000-0000270A0000}"/>
    <cellStyle name="Currency 7 16" xfId="7489" xr:uid="{00000000-0005-0000-0000-0000280A0000}"/>
    <cellStyle name="Currency 7 2" xfId="2579" xr:uid="{00000000-0005-0000-0000-0000290A0000}"/>
    <cellStyle name="Currency 7 2 10" xfId="2580" xr:uid="{00000000-0005-0000-0000-00002A0A0000}"/>
    <cellStyle name="Currency 7 2 10 2" xfId="2581" xr:uid="{00000000-0005-0000-0000-00002B0A0000}"/>
    <cellStyle name="Currency 7 2 11" xfId="2582" xr:uid="{00000000-0005-0000-0000-00002C0A0000}"/>
    <cellStyle name="Currency 7 2 11 2" xfId="2583" xr:uid="{00000000-0005-0000-0000-00002D0A0000}"/>
    <cellStyle name="Currency 7 2 12" xfId="2584" xr:uid="{00000000-0005-0000-0000-00002E0A0000}"/>
    <cellStyle name="Currency 7 2 13" xfId="2585" xr:uid="{00000000-0005-0000-0000-00002F0A0000}"/>
    <cellStyle name="Currency 7 2 14" xfId="2586" xr:uid="{00000000-0005-0000-0000-0000300A0000}"/>
    <cellStyle name="Currency 7 2 2" xfId="2587" xr:uid="{00000000-0005-0000-0000-0000310A0000}"/>
    <cellStyle name="Currency 7 2 2 2" xfId="2588" xr:uid="{00000000-0005-0000-0000-0000320A0000}"/>
    <cellStyle name="Currency 7 2 3" xfId="2589" xr:uid="{00000000-0005-0000-0000-0000330A0000}"/>
    <cellStyle name="Currency 7 2 3 2" xfId="2590" xr:uid="{00000000-0005-0000-0000-0000340A0000}"/>
    <cellStyle name="Currency 7 2 4" xfId="2591" xr:uid="{00000000-0005-0000-0000-0000350A0000}"/>
    <cellStyle name="Currency 7 2 4 2" xfId="2592" xr:uid="{00000000-0005-0000-0000-0000360A0000}"/>
    <cellStyle name="Currency 7 2 5" xfId="2593" xr:uid="{00000000-0005-0000-0000-0000370A0000}"/>
    <cellStyle name="Currency 7 2 5 2" xfId="2594" xr:uid="{00000000-0005-0000-0000-0000380A0000}"/>
    <cellStyle name="Currency 7 2 6" xfId="2595" xr:uid="{00000000-0005-0000-0000-0000390A0000}"/>
    <cellStyle name="Currency 7 2 6 2" xfId="2596" xr:uid="{00000000-0005-0000-0000-00003A0A0000}"/>
    <cellStyle name="Currency 7 2 7" xfId="2597" xr:uid="{00000000-0005-0000-0000-00003B0A0000}"/>
    <cellStyle name="Currency 7 2 7 2" xfId="2598" xr:uid="{00000000-0005-0000-0000-00003C0A0000}"/>
    <cellStyle name="Currency 7 2 8" xfId="2599" xr:uid="{00000000-0005-0000-0000-00003D0A0000}"/>
    <cellStyle name="Currency 7 2 8 2" xfId="2600" xr:uid="{00000000-0005-0000-0000-00003E0A0000}"/>
    <cellStyle name="Currency 7 2 9" xfId="2601" xr:uid="{00000000-0005-0000-0000-00003F0A0000}"/>
    <cellStyle name="Currency 7 2 9 2" xfId="2602" xr:uid="{00000000-0005-0000-0000-0000400A0000}"/>
    <cellStyle name="Currency 7 3" xfId="2603" xr:uid="{00000000-0005-0000-0000-0000410A0000}"/>
    <cellStyle name="Currency 7 3 2" xfId="2604" xr:uid="{00000000-0005-0000-0000-0000420A0000}"/>
    <cellStyle name="Currency 7 4" xfId="2605" xr:uid="{00000000-0005-0000-0000-0000430A0000}"/>
    <cellStyle name="Currency 7 5" xfId="2606" xr:uid="{00000000-0005-0000-0000-0000440A0000}"/>
    <cellStyle name="Currency 7 6" xfId="2607" xr:uid="{00000000-0005-0000-0000-0000450A0000}"/>
    <cellStyle name="Currency 7 7" xfId="2608" xr:uid="{00000000-0005-0000-0000-0000460A0000}"/>
    <cellStyle name="Currency 7 8" xfId="2609" xr:uid="{00000000-0005-0000-0000-0000470A0000}"/>
    <cellStyle name="Currency 7 9" xfId="2610" xr:uid="{00000000-0005-0000-0000-0000480A0000}"/>
    <cellStyle name="Currency 8" xfId="2611" xr:uid="{00000000-0005-0000-0000-0000490A0000}"/>
    <cellStyle name="Currency 9" xfId="2612" xr:uid="{00000000-0005-0000-0000-00004A0A0000}"/>
    <cellStyle name="Currency No$" xfId="2613" xr:uid="{00000000-0005-0000-0000-00004B0A0000}"/>
    <cellStyle name="Currency Total" xfId="2614" xr:uid="{00000000-0005-0000-0000-00004C0A0000}"/>
    <cellStyle name="Currency Total 2" xfId="2615" xr:uid="{00000000-0005-0000-0000-00004D0A0000}"/>
    <cellStyle name="Currency x2 No$" xfId="2616" xr:uid="{00000000-0005-0000-0000-00004E0A0000}"/>
    <cellStyle name="Currency0" xfId="2617" xr:uid="{00000000-0005-0000-0000-00004F0A0000}"/>
    <cellStyle name="Custom - Style1" xfId="2618" xr:uid="{00000000-0005-0000-0000-0000500A0000}"/>
    <cellStyle name="Custom - Style8" xfId="2619" xr:uid="{00000000-0005-0000-0000-0000510A0000}"/>
    <cellStyle name="Data   - Style2" xfId="2620" xr:uid="{00000000-0005-0000-0000-0000520A0000}"/>
    <cellStyle name="Date" xfId="2621" xr:uid="{00000000-0005-0000-0000-0000530A0000}"/>
    <cellStyle name="Dollarsign" xfId="2622" xr:uid="{00000000-0005-0000-0000-0000540A0000}"/>
    <cellStyle name="DOUBLEL" xfId="2623" xr:uid="{00000000-0005-0000-0000-0000550A0000}"/>
    <cellStyle name="eatme" xfId="2624" xr:uid="{00000000-0005-0000-0000-0000560A0000}"/>
    <cellStyle name="Explanatory Text 2" xfId="2625" xr:uid="{00000000-0005-0000-0000-0000570A0000}"/>
    <cellStyle name="Explanatory Text 3" xfId="2626" xr:uid="{00000000-0005-0000-0000-0000580A0000}"/>
    <cellStyle name="Explanatory Text 4" xfId="2627" xr:uid="{00000000-0005-0000-0000-0000590A0000}"/>
    <cellStyle name="Explanatory Text 5" xfId="2628" xr:uid="{00000000-0005-0000-0000-00005A0A0000}"/>
    <cellStyle name="Explanatory Text 6" xfId="2629" xr:uid="{00000000-0005-0000-0000-00005B0A0000}"/>
    <cellStyle name="Fixed" xfId="2630" xr:uid="{00000000-0005-0000-0000-00005C0A0000}"/>
    <cellStyle name="Formula" xfId="2631" xr:uid="{00000000-0005-0000-0000-00005D0A0000}"/>
    <cellStyle name="Gas Cost x5" xfId="2632" xr:uid="{00000000-0005-0000-0000-00005E0A0000}"/>
    <cellStyle name="Good 2" xfId="2633" xr:uid="{00000000-0005-0000-0000-00005F0A0000}"/>
    <cellStyle name="Good 3" xfId="2634" xr:uid="{00000000-0005-0000-0000-0000600A0000}"/>
    <cellStyle name="Good 4" xfId="2635" xr:uid="{00000000-0005-0000-0000-0000610A0000}"/>
    <cellStyle name="Good 5" xfId="2636" xr:uid="{00000000-0005-0000-0000-0000620A0000}"/>
    <cellStyle name="Good 6" xfId="2637" xr:uid="{00000000-0005-0000-0000-0000630A0000}"/>
    <cellStyle name="Hardcoded" xfId="2638" xr:uid="{00000000-0005-0000-0000-0000640A0000}"/>
    <cellStyle name="Head Title" xfId="2639" xr:uid="{00000000-0005-0000-0000-0000650A0000}"/>
    <cellStyle name="Heading 1 2" xfId="2640" xr:uid="{00000000-0005-0000-0000-0000660A0000}"/>
    <cellStyle name="Heading 1 3" xfId="2641" xr:uid="{00000000-0005-0000-0000-0000670A0000}"/>
    <cellStyle name="Heading 1 4" xfId="2642" xr:uid="{00000000-0005-0000-0000-0000680A0000}"/>
    <cellStyle name="Heading 1 5" xfId="2643" xr:uid="{00000000-0005-0000-0000-0000690A0000}"/>
    <cellStyle name="Heading 1 6" xfId="2644" xr:uid="{00000000-0005-0000-0000-00006A0A0000}"/>
    <cellStyle name="Heading 2 2" xfId="2645" xr:uid="{00000000-0005-0000-0000-00006B0A0000}"/>
    <cellStyle name="Heading 2 3" xfId="2646" xr:uid="{00000000-0005-0000-0000-00006C0A0000}"/>
    <cellStyle name="Heading 2 4" xfId="2647" xr:uid="{00000000-0005-0000-0000-00006D0A0000}"/>
    <cellStyle name="Heading 2 5" xfId="2648" xr:uid="{00000000-0005-0000-0000-00006E0A0000}"/>
    <cellStyle name="Heading 2 6" xfId="2649" xr:uid="{00000000-0005-0000-0000-00006F0A0000}"/>
    <cellStyle name="Heading 3 2" xfId="2650" xr:uid="{00000000-0005-0000-0000-0000700A0000}"/>
    <cellStyle name="Heading 3 3" xfId="2651" xr:uid="{00000000-0005-0000-0000-0000710A0000}"/>
    <cellStyle name="Heading 3 4" xfId="2652" xr:uid="{00000000-0005-0000-0000-0000720A0000}"/>
    <cellStyle name="Heading 3 5" xfId="2653" xr:uid="{00000000-0005-0000-0000-0000730A0000}"/>
    <cellStyle name="Heading 3 6" xfId="2654" xr:uid="{00000000-0005-0000-0000-0000740A0000}"/>
    <cellStyle name="Heading 4 2" xfId="2655" xr:uid="{00000000-0005-0000-0000-0000750A0000}"/>
    <cellStyle name="Heading 4 3" xfId="2656" xr:uid="{00000000-0005-0000-0000-0000760A0000}"/>
    <cellStyle name="Heading 4 4" xfId="2657" xr:uid="{00000000-0005-0000-0000-0000770A0000}"/>
    <cellStyle name="Heading 4 5" xfId="2658" xr:uid="{00000000-0005-0000-0000-0000780A0000}"/>
    <cellStyle name="Heading 4 6" xfId="2659" xr:uid="{00000000-0005-0000-0000-0000790A0000}"/>
    <cellStyle name="HeadlineStyle" xfId="1" xr:uid="{00000000-0005-0000-0000-00007A0A0000}"/>
    <cellStyle name="HeadlineStyle 10" xfId="2660" xr:uid="{00000000-0005-0000-0000-00007B0A0000}"/>
    <cellStyle name="HeadlineStyle 11" xfId="2661" xr:uid="{00000000-0005-0000-0000-00007C0A0000}"/>
    <cellStyle name="HeadlineStyle 12" xfId="2662" xr:uid="{00000000-0005-0000-0000-00007D0A0000}"/>
    <cellStyle name="HeadlineStyle 13" xfId="2663" xr:uid="{00000000-0005-0000-0000-00007E0A0000}"/>
    <cellStyle name="HeadlineStyle 14" xfId="2664" xr:uid="{00000000-0005-0000-0000-00007F0A0000}"/>
    <cellStyle name="HeadlineStyle 15" xfId="2665" xr:uid="{00000000-0005-0000-0000-0000800A0000}"/>
    <cellStyle name="HeadlineStyle 16" xfId="2666" xr:uid="{00000000-0005-0000-0000-0000810A0000}"/>
    <cellStyle name="HeadlineStyle 2" xfId="2667" xr:uid="{00000000-0005-0000-0000-0000820A0000}"/>
    <cellStyle name="HeadlineStyle 3" xfId="2668" xr:uid="{00000000-0005-0000-0000-0000830A0000}"/>
    <cellStyle name="HeadlineStyle 4" xfId="2669" xr:uid="{00000000-0005-0000-0000-0000840A0000}"/>
    <cellStyle name="HeadlineStyle 5" xfId="2670" xr:uid="{00000000-0005-0000-0000-0000850A0000}"/>
    <cellStyle name="HeadlineStyle 6" xfId="2671" xr:uid="{00000000-0005-0000-0000-0000860A0000}"/>
    <cellStyle name="HeadlineStyle 7" xfId="2672" xr:uid="{00000000-0005-0000-0000-0000870A0000}"/>
    <cellStyle name="HeadlineStyle 8" xfId="2673" xr:uid="{00000000-0005-0000-0000-0000880A0000}"/>
    <cellStyle name="HeadlineStyle 9" xfId="2674" xr:uid="{00000000-0005-0000-0000-0000890A0000}"/>
    <cellStyle name="HeadlineStyleJustified" xfId="2" xr:uid="{00000000-0005-0000-0000-00008A0A0000}"/>
    <cellStyle name="HeadlineStyleJustified 10" xfId="2675" xr:uid="{00000000-0005-0000-0000-00008B0A0000}"/>
    <cellStyle name="HeadlineStyleJustified 11" xfId="2676" xr:uid="{00000000-0005-0000-0000-00008C0A0000}"/>
    <cellStyle name="HeadlineStyleJustified 12" xfId="2677" xr:uid="{00000000-0005-0000-0000-00008D0A0000}"/>
    <cellStyle name="HeadlineStyleJustified 13" xfId="2678" xr:uid="{00000000-0005-0000-0000-00008E0A0000}"/>
    <cellStyle name="HeadlineStyleJustified 14" xfId="2679" xr:uid="{00000000-0005-0000-0000-00008F0A0000}"/>
    <cellStyle name="HeadlineStyleJustified 15" xfId="2680" xr:uid="{00000000-0005-0000-0000-0000900A0000}"/>
    <cellStyle name="HeadlineStyleJustified 16" xfId="2681" xr:uid="{00000000-0005-0000-0000-0000910A0000}"/>
    <cellStyle name="HeadlineStyleJustified 2" xfId="2682" xr:uid="{00000000-0005-0000-0000-0000920A0000}"/>
    <cellStyle name="HeadlineStyleJustified 3" xfId="2683" xr:uid="{00000000-0005-0000-0000-0000930A0000}"/>
    <cellStyle name="HeadlineStyleJustified 4" xfId="2684" xr:uid="{00000000-0005-0000-0000-0000940A0000}"/>
    <cellStyle name="HeadlineStyleJustified 5" xfId="2685" xr:uid="{00000000-0005-0000-0000-0000950A0000}"/>
    <cellStyle name="HeadlineStyleJustified 6" xfId="2686" xr:uid="{00000000-0005-0000-0000-0000960A0000}"/>
    <cellStyle name="HeadlineStyleJustified 7" xfId="2687" xr:uid="{00000000-0005-0000-0000-0000970A0000}"/>
    <cellStyle name="HeadlineStyleJustified 8" xfId="2688" xr:uid="{00000000-0005-0000-0000-0000980A0000}"/>
    <cellStyle name="HeadlineStyleJustified 9" xfId="2689" xr:uid="{00000000-0005-0000-0000-0000990A0000}"/>
    <cellStyle name="Hyperlink 2" xfId="34" xr:uid="{00000000-0005-0000-0000-00009A0A0000}"/>
    <cellStyle name="Hyperlink 2 2" xfId="2690" xr:uid="{00000000-0005-0000-0000-00009B0A0000}"/>
    <cellStyle name="Hyperlink 3" xfId="2691" xr:uid="{00000000-0005-0000-0000-00009C0A0000}"/>
    <cellStyle name="inc/dec" xfId="2692" xr:uid="{00000000-0005-0000-0000-00009D0A0000}"/>
    <cellStyle name="inc/dec 2" xfId="2693" xr:uid="{00000000-0005-0000-0000-00009E0A0000}"/>
    <cellStyle name="Input 2" xfId="2694" xr:uid="{00000000-0005-0000-0000-00009F0A0000}"/>
    <cellStyle name="Input 3" xfId="2695" xr:uid="{00000000-0005-0000-0000-0000A00A0000}"/>
    <cellStyle name="Input 4" xfId="2696" xr:uid="{00000000-0005-0000-0000-0000A10A0000}"/>
    <cellStyle name="Input 5" xfId="2697" xr:uid="{00000000-0005-0000-0000-0000A20A0000}"/>
    <cellStyle name="Input 6" xfId="2698" xr:uid="{00000000-0005-0000-0000-0000A30A0000}"/>
    <cellStyle name="Labels - Style3" xfId="2699" xr:uid="{00000000-0005-0000-0000-0000A40A0000}"/>
    <cellStyle name="Labor" xfId="2700" xr:uid="{00000000-0005-0000-0000-0000A50A0000}"/>
    <cellStyle name="Lines" xfId="2701" xr:uid="{00000000-0005-0000-0000-0000A60A0000}"/>
    <cellStyle name="Linked Amount" xfId="2702" xr:uid="{00000000-0005-0000-0000-0000A70A0000}"/>
    <cellStyle name="Linked Cell 2" xfId="2703" xr:uid="{00000000-0005-0000-0000-0000A80A0000}"/>
    <cellStyle name="Linked Cell 3" xfId="2704" xr:uid="{00000000-0005-0000-0000-0000A90A0000}"/>
    <cellStyle name="Linked Cell 4" xfId="2705" xr:uid="{00000000-0005-0000-0000-0000AA0A0000}"/>
    <cellStyle name="Linked Cell 5" xfId="2706" xr:uid="{00000000-0005-0000-0000-0000AB0A0000}"/>
    <cellStyle name="Linked Cell 6" xfId="2707" xr:uid="{00000000-0005-0000-0000-0000AC0A0000}"/>
    <cellStyle name="Neutral 2" xfId="2708" xr:uid="{00000000-0005-0000-0000-0000AD0A0000}"/>
    <cellStyle name="Neutral 3" xfId="2709" xr:uid="{00000000-0005-0000-0000-0000AE0A0000}"/>
    <cellStyle name="Neutral 4" xfId="2710" xr:uid="{00000000-0005-0000-0000-0000AF0A0000}"/>
    <cellStyle name="Neutral 5" xfId="2711" xr:uid="{00000000-0005-0000-0000-0000B00A0000}"/>
    <cellStyle name="Neutral 6" xfId="2712" xr:uid="{00000000-0005-0000-0000-0000B10A0000}"/>
    <cellStyle name="Normal" xfId="0" builtinId="0"/>
    <cellStyle name="Normal - Style1" xfId="2713" xr:uid="{00000000-0005-0000-0000-0000B30A0000}"/>
    <cellStyle name="Normal - Style2" xfId="2714" xr:uid="{00000000-0005-0000-0000-0000B40A0000}"/>
    <cellStyle name="Normal - Style3" xfId="2715" xr:uid="{00000000-0005-0000-0000-0000B50A0000}"/>
    <cellStyle name="Normal - Style4" xfId="2716" xr:uid="{00000000-0005-0000-0000-0000B60A0000}"/>
    <cellStyle name="Normal - Style5" xfId="2717" xr:uid="{00000000-0005-0000-0000-0000B70A0000}"/>
    <cellStyle name="Normal - Style6" xfId="2718" xr:uid="{00000000-0005-0000-0000-0000B80A0000}"/>
    <cellStyle name="Normal - Style7" xfId="2719" xr:uid="{00000000-0005-0000-0000-0000B90A0000}"/>
    <cellStyle name="Normal - Style8" xfId="2720" xr:uid="{00000000-0005-0000-0000-0000BA0A0000}"/>
    <cellStyle name="Normal 10" xfId="22" xr:uid="{00000000-0005-0000-0000-0000BB0A0000}"/>
    <cellStyle name="Normal 10 10" xfId="2721" xr:uid="{00000000-0005-0000-0000-0000BC0A0000}"/>
    <cellStyle name="Normal 10 10 2" xfId="2722" xr:uid="{00000000-0005-0000-0000-0000BD0A0000}"/>
    <cellStyle name="Normal 10 10 3" xfId="2723" xr:uid="{00000000-0005-0000-0000-0000BE0A0000}"/>
    <cellStyle name="Normal 10 10 3 2" xfId="7520" xr:uid="{00000000-0005-0000-0000-0000BF0A0000}"/>
    <cellStyle name="Normal 10 10 4" xfId="2724" xr:uid="{00000000-0005-0000-0000-0000C00A0000}"/>
    <cellStyle name="Normal 10 10 5" xfId="7530" xr:uid="{EF474C08-3354-4098-9883-4D146B8077A6}"/>
    <cellStyle name="Normal 10 10 6 2" xfId="7525" xr:uid="{00000000-0005-0000-0000-0000C10A0000}"/>
    <cellStyle name="Normal 10 11" xfId="2725" xr:uid="{00000000-0005-0000-0000-0000C20A0000}"/>
    <cellStyle name="Normal 10 11 2" xfId="2726" xr:uid="{00000000-0005-0000-0000-0000C30A0000}"/>
    <cellStyle name="Normal 10 11 2 2" xfId="2727" xr:uid="{00000000-0005-0000-0000-0000C40A0000}"/>
    <cellStyle name="Normal 10 11 3" xfId="2728" xr:uid="{00000000-0005-0000-0000-0000C50A0000}"/>
    <cellStyle name="Normal 10 12" xfId="2729" xr:uid="{00000000-0005-0000-0000-0000C60A0000}"/>
    <cellStyle name="Normal 10 12 2" xfId="2730" xr:uid="{00000000-0005-0000-0000-0000C70A0000}"/>
    <cellStyle name="Normal 10 12 2 2" xfId="2731" xr:uid="{00000000-0005-0000-0000-0000C80A0000}"/>
    <cellStyle name="Normal 10 12 3" xfId="2732" xr:uid="{00000000-0005-0000-0000-0000C90A0000}"/>
    <cellStyle name="Normal 10 13" xfId="2733" xr:uid="{00000000-0005-0000-0000-0000CA0A0000}"/>
    <cellStyle name="Normal 10 13 2" xfId="2734" xr:uid="{00000000-0005-0000-0000-0000CB0A0000}"/>
    <cellStyle name="Normal 10 13 2 2" xfId="2735" xr:uid="{00000000-0005-0000-0000-0000CC0A0000}"/>
    <cellStyle name="Normal 10 13 3" xfId="2736" xr:uid="{00000000-0005-0000-0000-0000CD0A0000}"/>
    <cellStyle name="Normal 10 14" xfId="2737" xr:uid="{00000000-0005-0000-0000-0000CE0A0000}"/>
    <cellStyle name="Normal 10 14 10" xfId="2738" xr:uid="{00000000-0005-0000-0000-0000CF0A0000}"/>
    <cellStyle name="Normal 10 14 10 2" xfId="2739" xr:uid="{00000000-0005-0000-0000-0000D00A0000}"/>
    <cellStyle name="Normal 10 14 10 2 2" xfId="2740" xr:uid="{00000000-0005-0000-0000-0000D10A0000}"/>
    <cellStyle name="Normal 10 14 10 3" xfId="2741" xr:uid="{00000000-0005-0000-0000-0000D20A0000}"/>
    <cellStyle name="Normal 10 14 11" xfId="2742" xr:uid="{00000000-0005-0000-0000-0000D30A0000}"/>
    <cellStyle name="Normal 10 14 11 2" xfId="2743" xr:uid="{00000000-0005-0000-0000-0000D40A0000}"/>
    <cellStyle name="Normal 10 14 11 2 2" xfId="2744" xr:uid="{00000000-0005-0000-0000-0000D50A0000}"/>
    <cellStyle name="Normal 10 14 11 3" xfId="2745" xr:uid="{00000000-0005-0000-0000-0000D60A0000}"/>
    <cellStyle name="Normal 10 14 12" xfId="2746" xr:uid="{00000000-0005-0000-0000-0000D70A0000}"/>
    <cellStyle name="Normal 10 14 12 2" xfId="2747" xr:uid="{00000000-0005-0000-0000-0000D80A0000}"/>
    <cellStyle name="Normal 10 14 12 2 2" xfId="2748" xr:uid="{00000000-0005-0000-0000-0000D90A0000}"/>
    <cellStyle name="Normal 10 14 12 3" xfId="2749" xr:uid="{00000000-0005-0000-0000-0000DA0A0000}"/>
    <cellStyle name="Normal 10 14 13" xfId="2750" xr:uid="{00000000-0005-0000-0000-0000DB0A0000}"/>
    <cellStyle name="Normal 10 14 2" xfId="2751" xr:uid="{00000000-0005-0000-0000-0000DC0A0000}"/>
    <cellStyle name="Normal 10 14 2 2" xfId="2752" xr:uid="{00000000-0005-0000-0000-0000DD0A0000}"/>
    <cellStyle name="Normal 10 14 2 2 2" xfId="2753" xr:uid="{00000000-0005-0000-0000-0000DE0A0000}"/>
    <cellStyle name="Normal 10 14 2 3" xfId="2754" xr:uid="{00000000-0005-0000-0000-0000DF0A0000}"/>
    <cellStyle name="Normal 10 14 3" xfId="2755" xr:uid="{00000000-0005-0000-0000-0000E00A0000}"/>
    <cellStyle name="Normal 10 14 3 2" xfId="2756" xr:uid="{00000000-0005-0000-0000-0000E10A0000}"/>
    <cellStyle name="Normal 10 14 3 2 2" xfId="2757" xr:uid="{00000000-0005-0000-0000-0000E20A0000}"/>
    <cellStyle name="Normal 10 14 3 3" xfId="2758" xr:uid="{00000000-0005-0000-0000-0000E30A0000}"/>
    <cellStyle name="Normal 10 14 4" xfId="2759" xr:uid="{00000000-0005-0000-0000-0000E40A0000}"/>
    <cellStyle name="Normal 10 14 4 2" xfId="2760" xr:uid="{00000000-0005-0000-0000-0000E50A0000}"/>
    <cellStyle name="Normal 10 14 4 2 2" xfId="2761" xr:uid="{00000000-0005-0000-0000-0000E60A0000}"/>
    <cellStyle name="Normal 10 14 4 3" xfId="2762" xr:uid="{00000000-0005-0000-0000-0000E70A0000}"/>
    <cellStyle name="Normal 10 14 5" xfId="2763" xr:uid="{00000000-0005-0000-0000-0000E80A0000}"/>
    <cellStyle name="Normal 10 14 5 2" xfId="2764" xr:uid="{00000000-0005-0000-0000-0000E90A0000}"/>
    <cellStyle name="Normal 10 14 5 2 2" xfId="2765" xr:uid="{00000000-0005-0000-0000-0000EA0A0000}"/>
    <cellStyle name="Normal 10 14 5 3" xfId="2766" xr:uid="{00000000-0005-0000-0000-0000EB0A0000}"/>
    <cellStyle name="Normal 10 14 6" xfId="2767" xr:uid="{00000000-0005-0000-0000-0000EC0A0000}"/>
    <cellStyle name="Normal 10 14 6 2" xfId="2768" xr:uid="{00000000-0005-0000-0000-0000ED0A0000}"/>
    <cellStyle name="Normal 10 14 6 2 2" xfId="2769" xr:uid="{00000000-0005-0000-0000-0000EE0A0000}"/>
    <cellStyle name="Normal 10 14 6 3" xfId="2770" xr:uid="{00000000-0005-0000-0000-0000EF0A0000}"/>
    <cellStyle name="Normal 10 14 7" xfId="2771" xr:uid="{00000000-0005-0000-0000-0000F00A0000}"/>
    <cellStyle name="Normal 10 14 7 2" xfId="2772" xr:uid="{00000000-0005-0000-0000-0000F10A0000}"/>
    <cellStyle name="Normal 10 14 7 2 2" xfId="2773" xr:uid="{00000000-0005-0000-0000-0000F20A0000}"/>
    <cellStyle name="Normal 10 14 7 3" xfId="2774" xr:uid="{00000000-0005-0000-0000-0000F30A0000}"/>
    <cellStyle name="Normal 10 14 8" xfId="2775" xr:uid="{00000000-0005-0000-0000-0000F40A0000}"/>
    <cellStyle name="Normal 10 14 8 2" xfId="2776" xr:uid="{00000000-0005-0000-0000-0000F50A0000}"/>
    <cellStyle name="Normal 10 14 8 2 2" xfId="2777" xr:uid="{00000000-0005-0000-0000-0000F60A0000}"/>
    <cellStyle name="Normal 10 14 8 3" xfId="2778" xr:uid="{00000000-0005-0000-0000-0000F70A0000}"/>
    <cellStyle name="Normal 10 14 9" xfId="2779" xr:uid="{00000000-0005-0000-0000-0000F80A0000}"/>
    <cellStyle name="Normal 10 14 9 2" xfId="2780" xr:uid="{00000000-0005-0000-0000-0000F90A0000}"/>
    <cellStyle name="Normal 10 14 9 2 2" xfId="2781" xr:uid="{00000000-0005-0000-0000-0000FA0A0000}"/>
    <cellStyle name="Normal 10 14 9 3" xfId="2782" xr:uid="{00000000-0005-0000-0000-0000FB0A0000}"/>
    <cellStyle name="Normal 10 15" xfId="2783" xr:uid="{00000000-0005-0000-0000-0000FC0A0000}"/>
    <cellStyle name="Normal 10 15 2" xfId="2784" xr:uid="{00000000-0005-0000-0000-0000FD0A0000}"/>
    <cellStyle name="Normal 10 15 2 2" xfId="2785" xr:uid="{00000000-0005-0000-0000-0000FE0A0000}"/>
    <cellStyle name="Normal 10 15 3" xfId="2786" xr:uid="{00000000-0005-0000-0000-0000FF0A0000}"/>
    <cellStyle name="Normal 10 16" xfId="2787" xr:uid="{00000000-0005-0000-0000-0000000B0000}"/>
    <cellStyle name="Normal 10 16 2" xfId="2788" xr:uid="{00000000-0005-0000-0000-0000010B0000}"/>
    <cellStyle name="Normal 10 16 2 2" xfId="2789" xr:uid="{00000000-0005-0000-0000-0000020B0000}"/>
    <cellStyle name="Normal 10 16 3" xfId="2790" xr:uid="{00000000-0005-0000-0000-0000030B0000}"/>
    <cellStyle name="Normal 10 17" xfId="2791" xr:uid="{00000000-0005-0000-0000-0000040B0000}"/>
    <cellStyle name="Normal 10 17 2" xfId="2792" xr:uid="{00000000-0005-0000-0000-0000050B0000}"/>
    <cellStyle name="Normal 10 17 2 2" xfId="2793" xr:uid="{00000000-0005-0000-0000-0000060B0000}"/>
    <cellStyle name="Normal 10 17 3" xfId="2794" xr:uid="{00000000-0005-0000-0000-0000070B0000}"/>
    <cellStyle name="Normal 10 18" xfId="2795" xr:uid="{00000000-0005-0000-0000-0000080B0000}"/>
    <cellStyle name="Normal 10 18 2" xfId="2796" xr:uid="{00000000-0005-0000-0000-0000090B0000}"/>
    <cellStyle name="Normal 10 18 2 2" xfId="2797" xr:uid="{00000000-0005-0000-0000-00000A0B0000}"/>
    <cellStyle name="Normal 10 18 3" xfId="2798" xr:uid="{00000000-0005-0000-0000-00000B0B0000}"/>
    <cellStyle name="Normal 10 19" xfId="2799" xr:uid="{00000000-0005-0000-0000-00000C0B0000}"/>
    <cellStyle name="Normal 10 19 2" xfId="2800" xr:uid="{00000000-0005-0000-0000-00000D0B0000}"/>
    <cellStyle name="Normal 10 19 2 2" xfId="2801" xr:uid="{00000000-0005-0000-0000-00000E0B0000}"/>
    <cellStyle name="Normal 10 19 3" xfId="2802" xr:uid="{00000000-0005-0000-0000-00000F0B0000}"/>
    <cellStyle name="Normal 10 2" xfId="2803" xr:uid="{00000000-0005-0000-0000-0000100B0000}"/>
    <cellStyle name="Normal 10 2 2" xfId="2804" xr:uid="{00000000-0005-0000-0000-0000110B0000}"/>
    <cellStyle name="Normal 10 2 2 2" xfId="2805" xr:uid="{00000000-0005-0000-0000-0000120B0000}"/>
    <cellStyle name="Normal 10 2 3" xfId="2806" xr:uid="{00000000-0005-0000-0000-0000130B0000}"/>
    <cellStyle name="Normal 10 20" xfId="2807" xr:uid="{00000000-0005-0000-0000-0000140B0000}"/>
    <cellStyle name="Normal 10 20 2" xfId="2808" xr:uid="{00000000-0005-0000-0000-0000150B0000}"/>
    <cellStyle name="Normal 10 20 2 2" xfId="2809" xr:uid="{00000000-0005-0000-0000-0000160B0000}"/>
    <cellStyle name="Normal 10 20 3" xfId="2810" xr:uid="{00000000-0005-0000-0000-0000170B0000}"/>
    <cellStyle name="Normal 10 21" xfId="2811" xr:uid="{00000000-0005-0000-0000-0000180B0000}"/>
    <cellStyle name="Normal 10 21 2" xfId="2812" xr:uid="{00000000-0005-0000-0000-0000190B0000}"/>
    <cellStyle name="Normal 10 21 3" xfId="2813" xr:uid="{00000000-0005-0000-0000-00001A0B0000}"/>
    <cellStyle name="Normal 10 21 4" xfId="2814" xr:uid="{00000000-0005-0000-0000-00001B0B0000}"/>
    <cellStyle name="Normal 10 22" xfId="2815" xr:uid="{00000000-0005-0000-0000-00001C0B0000}"/>
    <cellStyle name="Normal 10 22 2" xfId="2816" xr:uid="{00000000-0005-0000-0000-00001D0B0000}"/>
    <cellStyle name="Normal 10 23" xfId="2817" xr:uid="{00000000-0005-0000-0000-00001E0B0000}"/>
    <cellStyle name="Normal 10 23 2" xfId="2818" xr:uid="{00000000-0005-0000-0000-00001F0B0000}"/>
    <cellStyle name="Normal 10 24" xfId="2819" xr:uid="{00000000-0005-0000-0000-0000200B0000}"/>
    <cellStyle name="Normal 10 25" xfId="2820" xr:uid="{00000000-0005-0000-0000-0000210B0000}"/>
    <cellStyle name="Normal 10 26" xfId="2821" xr:uid="{00000000-0005-0000-0000-0000220B0000}"/>
    <cellStyle name="Normal 10 26 2" xfId="2822" xr:uid="{00000000-0005-0000-0000-0000230B0000}"/>
    <cellStyle name="Normal 10 27" xfId="2823" xr:uid="{00000000-0005-0000-0000-0000240B0000}"/>
    <cellStyle name="Normal 10 28" xfId="2824" xr:uid="{00000000-0005-0000-0000-0000250B0000}"/>
    <cellStyle name="Normal 10 29" xfId="2825" xr:uid="{00000000-0005-0000-0000-0000260B0000}"/>
    <cellStyle name="Normal 10 3" xfId="2826" xr:uid="{00000000-0005-0000-0000-0000270B0000}"/>
    <cellStyle name="Normal 10 3 2" xfId="2827" xr:uid="{00000000-0005-0000-0000-0000280B0000}"/>
    <cellStyle name="Normal 10 3 2 2" xfId="2828" xr:uid="{00000000-0005-0000-0000-0000290B0000}"/>
    <cellStyle name="Normal 10 3 3" xfId="2829" xr:uid="{00000000-0005-0000-0000-00002A0B0000}"/>
    <cellStyle name="Normal 10 30" xfId="2830" xr:uid="{00000000-0005-0000-0000-00002B0B0000}"/>
    <cellStyle name="Normal 10 31" xfId="2831" xr:uid="{00000000-0005-0000-0000-00002C0B0000}"/>
    <cellStyle name="Normal 10 32" xfId="2832" xr:uid="{00000000-0005-0000-0000-00002D0B0000}"/>
    <cellStyle name="Normal 10 33" xfId="2833" xr:uid="{00000000-0005-0000-0000-00002E0B0000}"/>
    <cellStyle name="Normal 10 34" xfId="2834" xr:uid="{00000000-0005-0000-0000-00002F0B0000}"/>
    <cellStyle name="Normal 10 35" xfId="2835" xr:uid="{00000000-0005-0000-0000-0000300B0000}"/>
    <cellStyle name="Normal 10 36" xfId="2836" xr:uid="{00000000-0005-0000-0000-0000310B0000}"/>
    <cellStyle name="Normal 10 37" xfId="2837" xr:uid="{00000000-0005-0000-0000-0000320B0000}"/>
    <cellStyle name="Normal 10 38" xfId="2838" xr:uid="{00000000-0005-0000-0000-0000330B0000}"/>
    <cellStyle name="Normal 10 39" xfId="2839" xr:uid="{00000000-0005-0000-0000-0000340B0000}"/>
    <cellStyle name="Normal 10 4" xfId="2840" xr:uid="{00000000-0005-0000-0000-0000350B0000}"/>
    <cellStyle name="Normal 10 4 2" xfId="2841" xr:uid="{00000000-0005-0000-0000-0000360B0000}"/>
    <cellStyle name="Normal 10 4 2 2" xfId="2842" xr:uid="{00000000-0005-0000-0000-0000370B0000}"/>
    <cellStyle name="Normal 10 4 3" xfId="2843" xr:uid="{00000000-0005-0000-0000-0000380B0000}"/>
    <cellStyle name="Normal 10 40" xfId="2844" xr:uid="{00000000-0005-0000-0000-0000390B0000}"/>
    <cellStyle name="Normal 10 41" xfId="2845" xr:uid="{00000000-0005-0000-0000-00003A0B0000}"/>
    <cellStyle name="Normal 10 42" xfId="2846" xr:uid="{00000000-0005-0000-0000-00003B0B0000}"/>
    <cellStyle name="Normal 10 43" xfId="2847" xr:uid="{00000000-0005-0000-0000-00003C0B0000}"/>
    <cellStyle name="Normal 10 44" xfId="2848" xr:uid="{00000000-0005-0000-0000-00003D0B0000}"/>
    <cellStyle name="Normal 10 45" xfId="2849" xr:uid="{00000000-0005-0000-0000-00003E0B0000}"/>
    <cellStyle name="Normal 10 46" xfId="2850" xr:uid="{00000000-0005-0000-0000-00003F0B0000}"/>
    <cellStyle name="Normal 10 47" xfId="2851" xr:uid="{00000000-0005-0000-0000-0000400B0000}"/>
    <cellStyle name="Normal 10 48" xfId="2852" xr:uid="{00000000-0005-0000-0000-0000410B0000}"/>
    <cellStyle name="Normal 10 49" xfId="2853" xr:uid="{00000000-0005-0000-0000-0000420B0000}"/>
    <cellStyle name="Normal 10 5" xfId="2854" xr:uid="{00000000-0005-0000-0000-0000430B0000}"/>
    <cellStyle name="Normal 10 5 2" xfId="2855" xr:uid="{00000000-0005-0000-0000-0000440B0000}"/>
    <cellStyle name="Normal 10 5 2 2" xfId="2856" xr:uid="{00000000-0005-0000-0000-0000450B0000}"/>
    <cellStyle name="Normal 10 5 3" xfId="2857" xr:uid="{00000000-0005-0000-0000-0000460B0000}"/>
    <cellStyle name="Normal 10 50" xfId="2858" xr:uid="{00000000-0005-0000-0000-0000470B0000}"/>
    <cellStyle name="Normal 10 51" xfId="2859" xr:uid="{00000000-0005-0000-0000-0000480B0000}"/>
    <cellStyle name="Normal 10 52" xfId="2860" xr:uid="{00000000-0005-0000-0000-0000490B0000}"/>
    <cellStyle name="Normal 10 53" xfId="2861" xr:uid="{00000000-0005-0000-0000-00004A0B0000}"/>
    <cellStyle name="Normal 10 54" xfId="2862" xr:uid="{00000000-0005-0000-0000-00004B0B0000}"/>
    <cellStyle name="Normal 10 55" xfId="2863" xr:uid="{00000000-0005-0000-0000-00004C0B0000}"/>
    <cellStyle name="Normal 10 56" xfId="2864" xr:uid="{00000000-0005-0000-0000-00004D0B0000}"/>
    <cellStyle name="Normal 10 57" xfId="2865" xr:uid="{00000000-0005-0000-0000-00004E0B0000}"/>
    <cellStyle name="Normal 10 58" xfId="2866" xr:uid="{00000000-0005-0000-0000-00004F0B0000}"/>
    <cellStyle name="Normal 10 59" xfId="2867" xr:uid="{00000000-0005-0000-0000-0000500B0000}"/>
    <cellStyle name="Normal 10 6" xfId="2868" xr:uid="{00000000-0005-0000-0000-0000510B0000}"/>
    <cellStyle name="Normal 10 6 2" xfId="2869" xr:uid="{00000000-0005-0000-0000-0000520B0000}"/>
    <cellStyle name="Normal 10 6 2 2" xfId="2870" xr:uid="{00000000-0005-0000-0000-0000530B0000}"/>
    <cellStyle name="Normal 10 6 3" xfId="2871" xr:uid="{00000000-0005-0000-0000-0000540B0000}"/>
    <cellStyle name="Normal 10 60" xfId="2872" xr:uid="{00000000-0005-0000-0000-0000550B0000}"/>
    <cellStyle name="Normal 10 61" xfId="2873" xr:uid="{00000000-0005-0000-0000-0000560B0000}"/>
    <cellStyle name="Normal 10 62" xfId="2874" xr:uid="{00000000-0005-0000-0000-0000570B0000}"/>
    <cellStyle name="Normal 10 63" xfId="2875" xr:uid="{00000000-0005-0000-0000-0000580B0000}"/>
    <cellStyle name="Normal 10 64" xfId="2876" xr:uid="{00000000-0005-0000-0000-0000590B0000}"/>
    <cellStyle name="Normal 10 65" xfId="2877" xr:uid="{00000000-0005-0000-0000-00005A0B0000}"/>
    <cellStyle name="Normal 10 66" xfId="2878" xr:uid="{00000000-0005-0000-0000-00005B0B0000}"/>
    <cellStyle name="Normal 10 67" xfId="2879" xr:uid="{00000000-0005-0000-0000-00005C0B0000}"/>
    <cellStyle name="Normal 10 68" xfId="2880" xr:uid="{00000000-0005-0000-0000-00005D0B0000}"/>
    <cellStyle name="Normal 10 69" xfId="2881" xr:uid="{00000000-0005-0000-0000-00005E0B0000}"/>
    <cellStyle name="Normal 10 7" xfId="2882" xr:uid="{00000000-0005-0000-0000-00005F0B0000}"/>
    <cellStyle name="Normal 10 7 2" xfId="2883" xr:uid="{00000000-0005-0000-0000-0000600B0000}"/>
    <cellStyle name="Normal 10 7 2 2" xfId="2884" xr:uid="{00000000-0005-0000-0000-0000610B0000}"/>
    <cellStyle name="Normal 10 7 3" xfId="2885" xr:uid="{00000000-0005-0000-0000-0000620B0000}"/>
    <cellStyle name="Normal 10 70" xfId="2886" xr:uid="{00000000-0005-0000-0000-0000630B0000}"/>
    <cellStyle name="Normal 10 71" xfId="2887" xr:uid="{00000000-0005-0000-0000-0000640B0000}"/>
    <cellStyle name="Normal 10 72" xfId="2888" xr:uid="{00000000-0005-0000-0000-0000650B0000}"/>
    <cellStyle name="Normal 10 73" xfId="2889" xr:uid="{00000000-0005-0000-0000-0000660B0000}"/>
    <cellStyle name="Normal 10 8" xfId="2890" xr:uid="{00000000-0005-0000-0000-0000670B0000}"/>
    <cellStyle name="Normal 10 8 2" xfId="2891" xr:uid="{00000000-0005-0000-0000-0000680B0000}"/>
    <cellStyle name="Normal 10 8 2 2" xfId="2892" xr:uid="{00000000-0005-0000-0000-0000690B0000}"/>
    <cellStyle name="Normal 10 8 3" xfId="2893" xr:uid="{00000000-0005-0000-0000-00006A0B0000}"/>
    <cellStyle name="Normal 10 9" xfId="2894" xr:uid="{00000000-0005-0000-0000-00006B0B0000}"/>
    <cellStyle name="Normal 10 9 2" xfId="2895" xr:uid="{00000000-0005-0000-0000-00006C0B0000}"/>
    <cellStyle name="Normal 10 9 3" xfId="2896" xr:uid="{00000000-0005-0000-0000-00006D0B0000}"/>
    <cellStyle name="Normal 10 9 4" xfId="2897" xr:uid="{00000000-0005-0000-0000-00006E0B0000}"/>
    <cellStyle name="Normal 100" xfId="2898" xr:uid="{00000000-0005-0000-0000-00006F0B0000}"/>
    <cellStyle name="Normal 101" xfId="2899" xr:uid="{00000000-0005-0000-0000-0000700B0000}"/>
    <cellStyle name="Normal 102" xfId="2900" xr:uid="{00000000-0005-0000-0000-0000710B0000}"/>
    <cellStyle name="Normal 103" xfId="2901" xr:uid="{00000000-0005-0000-0000-0000720B0000}"/>
    <cellStyle name="Normal 104" xfId="2902" xr:uid="{00000000-0005-0000-0000-0000730B0000}"/>
    <cellStyle name="Normal 105" xfId="2903" xr:uid="{00000000-0005-0000-0000-0000740B0000}"/>
    <cellStyle name="Normal 106" xfId="2904" xr:uid="{00000000-0005-0000-0000-0000750B0000}"/>
    <cellStyle name="Normal 107" xfId="2905" xr:uid="{00000000-0005-0000-0000-0000760B0000}"/>
    <cellStyle name="Normal 108" xfId="2906" xr:uid="{00000000-0005-0000-0000-0000770B0000}"/>
    <cellStyle name="Normal 109" xfId="2907" xr:uid="{00000000-0005-0000-0000-0000780B0000}"/>
    <cellStyle name="Normal 11" xfId="2908" xr:uid="{00000000-0005-0000-0000-0000790B0000}"/>
    <cellStyle name="Normal 11 10" xfId="2909" xr:uid="{00000000-0005-0000-0000-00007A0B0000}"/>
    <cellStyle name="Normal 11 11" xfId="2910" xr:uid="{00000000-0005-0000-0000-00007B0B0000}"/>
    <cellStyle name="Normal 11 12" xfId="2911" xr:uid="{00000000-0005-0000-0000-00007C0B0000}"/>
    <cellStyle name="Normal 11 13" xfId="2912" xr:uid="{00000000-0005-0000-0000-00007D0B0000}"/>
    <cellStyle name="Normal 11 14" xfId="2913" xr:uid="{00000000-0005-0000-0000-00007E0B0000}"/>
    <cellStyle name="Normal 11 2" xfId="2914" xr:uid="{00000000-0005-0000-0000-00007F0B0000}"/>
    <cellStyle name="Normal 11 2 10" xfId="2915" xr:uid="{00000000-0005-0000-0000-0000800B0000}"/>
    <cellStyle name="Normal 11 2 2" xfId="2916" xr:uid="{00000000-0005-0000-0000-0000810B0000}"/>
    <cellStyle name="Normal 11 2 2 2" xfId="2917" xr:uid="{00000000-0005-0000-0000-0000820B0000}"/>
    <cellStyle name="Normal 11 2 2 2 2" xfId="2918" xr:uid="{00000000-0005-0000-0000-0000830B0000}"/>
    <cellStyle name="Normal 11 2 2 3" xfId="2919" xr:uid="{00000000-0005-0000-0000-0000840B0000}"/>
    <cellStyle name="Normal 11 2 2 4" xfId="2920" xr:uid="{00000000-0005-0000-0000-0000850B0000}"/>
    <cellStyle name="Normal 11 2 2 5" xfId="2921" xr:uid="{00000000-0005-0000-0000-0000860B0000}"/>
    <cellStyle name="Normal 11 2 2 6" xfId="2922" xr:uid="{00000000-0005-0000-0000-0000870B0000}"/>
    <cellStyle name="Normal 11 2 2 7" xfId="2923" xr:uid="{00000000-0005-0000-0000-0000880B0000}"/>
    <cellStyle name="Normal 11 2 2 8" xfId="2924" xr:uid="{00000000-0005-0000-0000-0000890B0000}"/>
    <cellStyle name="Normal 11 2 2 9" xfId="2925" xr:uid="{00000000-0005-0000-0000-00008A0B0000}"/>
    <cellStyle name="Normal 11 2 3" xfId="2926" xr:uid="{00000000-0005-0000-0000-00008B0B0000}"/>
    <cellStyle name="Normal 11 2 4" xfId="2927" xr:uid="{00000000-0005-0000-0000-00008C0B0000}"/>
    <cellStyle name="Normal 11 2 5" xfId="2928" xr:uid="{00000000-0005-0000-0000-00008D0B0000}"/>
    <cellStyle name="Normal 11 2 6" xfId="2929" xr:uid="{00000000-0005-0000-0000-00008E0B0000}"/>
    <cellStyle name="Normal 11 2 7" xfId="2930" xr:uid="{00000000-0005-0000-0000-00008F0B0000}"/>
    <cellStyle name="Normal 11 2 8" xfId="2931" xr:uid="{00000000-0005-0000-0000-0000900B0000}"/>
    <cellStyle name="Normal 11 2 9" xfId="2932" xr:uid="{00000000-0005-0000-0000-0000910B0000}"/>
    <cellStyle name="Normal 11 3" xfId="2933" xr:uid="{00000000-0005-0000-0000-0000920B0000}"/>
    <cellStyle name="Normal 11 4" xfId="2934" xr:uid="{00000000-0005-0000-0000-0000930B0000}"/>
    <cellStyle name="Normal 11 5" xfId="2935" xr:uid="{00000000-0005-0000-0000-0000940B0000}"/>
    <cellStyle name="Normal 11 6" xfId="2936" xr:uid="{00000000-0005-0000-0000-0000950B0000}"/>
    <cellStyle name="Normal 11 6 2" xfId="2937" xr:uid="{00000000-0005-0000-0000-0000960B0000}"/>
    <cellStyle name="Normal 11 7" xfId="2938" xr:uid="{00000000-0005-0000-0000-0000970B0000}"/>
    <cellStyle name="Normal 11 8" xfId="2939" xr:uid="{00000000-0005-0000-0000-0000980B0000}"/>
    <cellStyle name="Normal 11 9" xfId="2940" xr:uid="{00000000-0005-0000-0000-0000990B0000}"/>
    <cellStyle name="Normal 110" xfId="2941" xr:uid="{00000000-0005-0000-0000-00009A0B0000}"/>
    <cellStyle name="Normal 111" xfId="2942" xr:uid="{00000000-0005-0000-0000-00009B0B0000}"/>
    <cellStyle name="Normal 112" xfId="2943" xr:uid="{00000000-0005-0000-0000-00009C0B0000}"/>
    <cellStyle name="Normal 113" xfId="2944" xr:uid="{00000000-0005-0000-0000-00009D0B0000}"/>
    <cellStyle name="Normal 114" xfId="2945" xr:uid="{00000000-0005-0000-0000-00009E0B0000}"/>
    <cellStyle name="Normal 115" xfId="2946" xr:uid="{00000000-0005-0000-0000-00009F0B0000}"/>
    <cellStyle name="Normal 116" xfId="2947" xr:uid="{00000000-0005-0000-0000-0000A00B0000}"/>
    <cellStyle name="Normal 117" xfId="2948" xr:uid="{00000000-0005-0000-0000-0000A10B0000}"/>
    <cellStyle name="Normal 118" xfId="2949" xr:uid="{00000000-0005-0000-0000-0000A20B0000}"/>
    <cellStyle name="Normal 119" xfId="2950" xr:uid="{00000000-0005-0000-0000-0000A30B0000}"/>
    <cellStyle name="Normal 12" xfId="2951" xr:uid="{00000000-0005-0000-0000-0000A40B0000}"/>
    <cellStyle name="Normal 12 10" xfId="2952" xr:uid="{00000000-0005-0000-0000-0000A50B0000}"/>
    <cellStyle name="Normal 12 11" xfId="2953" xr:uid="{00000000-0005-0000-0000-0000A60B0000}"/>
    <cellStyle name="Normal 12 12" xfId="2954" xr:uid="{00000000-0005-0000-0000-0000A70B0000}"/>
    <cellStyle name="Normal 12 13" xfId="2955" xr:uid="{00000000-0005-0000-0000-0000A80B0000}"/>
    <cellStyle name="Normal 12 14" xfId="2956" xr:uid="{00000000-0005-0000-0000-0000A90B0000}"/>
    <cellStyle name="Normal 12 15" xfId="2957" xr:uid="{00000000-0005-0000-0000-0000AA0B0000}"/>
    <cellStyle name="Normal 12 16" xfId="2958" xr:uid="{00000000-0005-0000-0000-0000AB0B0000}"/>
    <cellStyle name="Normal 12 17" xfId="2959" xr:uid="{00000000-0005-0000-0000-0000AC0B0000}"/>
    <cellStyle name="Normal 12 18" xfId="2960" xr:uid="{00000000-0005-0000-0000-0000AD0B0000}"/>
    <cellStyle name="Normal 12 19" xfId="2961" xr:uid="{00000000-0005-0000-0000-0000AE0B0000}"/>
    <cellStyle name="Normal 12 2" xfId="2962" xr:uid="{00000000-0005-0000-0000-0000AF0B0000}"/>
    <cellStyle name="Normal 12 2 2" xfId="2963" xr:uid="{00000000-0005-0000-0000-0000B00B0000}"/>
    <cellStyle name="Normal 12 2 2 2" xfId="2964" xr:uid="{00000000-0005-0000-0000-0000B10B0000}"/>
    <cellStyle name="Normal 12 2 3" xfId="2965" xr:uid="{00000000-0005-0000-0000-0000B20B0000}"/>
    <cellStyle name="Normal 12 20" xfId="2966" xr:uid="{00000000-0005-0000-0000-0000B30B0000}"/>
    <cellStyle name="Normal 12 21" xfId="2967" xr:uid="{00000000-0005-0000-0000-0000B40B0000}"/>
    <cellStyle name="Normal 12 22" xfId="2968" xr:uid="{00000000-0005-0000-0000-0000B50B0000}"/>
    <cellStyle name="Normal 12 23" xfId="2969" xr:uid="{00000000-0005-0000-0000-0000B60B0000}"/>
    <cellStyle name="Normal 12 24" xfId="2970" xr:uid="{00000000-0005-0000-0000-0000B70B0000}"/>
    <cellStyle name="Normal 12 25" xfId="2971" xr:uid="{00000000-0005-0000-0000-0000B80B0000}"/>
    <cellStyle name="Normal 12 26" xfId="2972" xr:uid="{00000000-0005-0000-0000-0000B90B0000}"/>
    <cellStyle name="Normal 12 27" xfId="2973" xr:uid="{00000000-0005-0000-0000-0000BA0B0000}"/>
    <cellStyle name="Normal 12 28" xfId="2974" xr:uid="{00000000-0005-0000-0000-0000BB0B0000}"/>
    <cellStyle name="Normal 12 29" xfId="2975" xr:uid="{00000000-0005-0000-0000-0000BC0B0000}"/>
    <cellStyle name="Normal 12 3" xfId="2976" xr:uid="{00000000-0005-0000-0000-0000BD0B0000}"/>
    <cellStyle name="Normal 12 30" xfId="2977" xr:uid="{00000000-0005-0000-0000-0000BE0B0000}"/>
    <cellStyle name="Normal 12 31" xfId="2978" xr:uid="{00000000-0005-0000-0000-0000BF0B0000}"/>
    <cellStyle name="Normal 12 32" xfId="2979" xr:uid="{00000000-0005-0000-0000-0000C00B0000}"/>
    <cellStyle name="Normal 12 33" xfId="2980" xr:uid="{00000000-0005-0000-0000-0000C10B0000}"/>
    <cellStyle name="Normal 12 34" xfId="2981" xr:uid="{00000000-0005-0000-0000-0000C20B0000}"/>
    <cellStyle name="Normal 12 35" xfId="2982" xr:uid="{00000000-0005-0000-0000-0000C30B0000}"/>
    <cellStyle name="Normal 12 36" xfId="2983" xr:uid="{00000000-0005-0000-0000-0000C40B0000}"/>
    <cellStyle name="Normal 12 37" xfId="2984" xr:uid="{00000000-0005-0000-0000-0000C50B0000}"/>
    <cellStyle name="Normal 12 38" xfId="2985" xr:uid="{00000000-0005-0000-0000-0000C60B0000}"/>
    <cellStyle name="Normal 12 39" xfId="2986" xr:uid="{00000000-0005-0000-0000-0000C70B0000}"/>
    <cellStyle name="Normal 12 4" xfId="2987" xr:uid="{00000000-0005-0000-0000-0000C80B0000}"/>
    <cellStyle name="Normal 12 40" xfId="2988" xr:uid="{00000000-0005-0000-0000-0000C90B0000}"/>
    <cellStyle name="Normal 12 41" xfId="2989" xr:uid="{00000000-0005-0000-0000-0000CA0B0000}"/>
    <cellStyle name="Normal 12 42" xfId="2990" xr:uid="{00000000-0005-0000-0000-0000CB0B0000}"/>
    <cellStyle name="Normal 12 43" xfId="2991" xr:uid="{00000000-0005-0000-0000-0000CC0B0000}"/>
    <cellStyle name="Normal 12 44" xfId="2992" xr:uid="{00000000-0005-0000-0000-0000CD0B0000}"/>
    <cellStyle name="Normal 12 45" xfId="2993" xr:uid="{00000000-0005-0000-0000-0000CE0B0000}"/>
    <cellStyle name="Normal 12 46" xfId="2994" xr:uid="{00000000-0005-0000-0000-0000CF0B0000}"/>
    <cellStyle name="Normal 12 47" xfId="2995" xr:uid="{00000000-0005-0000-0000-0000D00B0000}"/>
    <cellStyle name="Normal 12 48" xfId="2996" xr:uid="{00000000-0005-0000-0000-0000D10B0000}"/>
    <cellStyle name="Normal 12 49" xfId="2997" xr:uid="{00000000-0005-0000-0000-0000D20B0000}"/>
    <cellStyle name="Normal 12 5" xfId="2998" xr:uid="{00000000-0005-0000-0000-0000D30B0000}"/>
    <cellStyle name="Normal 12 50" xfId="7514" xr:uid="{00000000-0005-0000-0000-0000D40B0000}"/>
    <cellStyle name="Normal 12 50 2" xfId="7527" xr:uid="{00000000-0005-0000-0000-0000D50B0000}"/>
    <cellStyle name="Normal 12 50 2 2" xfId="7538" xr:uid="{81F34D50-F0F2-4BDA-ABDE-0B6F81B97801}"/>
    <cellStyle name="Normal 12 6" xfId="2999" xr:uid="{00000000-0005-0000-0000-0000D60B0000}"/>
    <cellStyle name="Normal 12 7" xfId="3000" xr:uid="{00000000-0005-0000-0000-0000D70B0000}"/>
    <cellStyle name="Normal 12 8" xfId="3001" xr:uid="{00000000-0005-0000-0000-0000D80B0000}"/>
    <cellStyle name="Normal 12 9" xfId="3002" xr:uid="{00000000-0005-0000-0000-0000D90B0000}"/>
    <cellStyle name="Normal 120" xfId="3003" xr:uid="{00000000-0005-0000-0000-0000DA0B0000}"/>
    <cellStyle name="Normal 121" xfId="3004" xr:uid="{00000000-0005-0000-0000-0000DB0B0000}"/>
    <cellStyle name="Normal 122" xfId="3005" xr:uid="{00000000-0005-0000-0000-0000DC0B0000}"/>
    <cellStyle name="Normal 123" xfId="3006" xr:uid="{00000000-0005-0000-0000-0000DD0B0000}"/>
    <cellStyle name="Normal 124" xfId="3007" xr:uid="{00000000-0005-0000-0000-0000DE0B0000}"/>
    <cellStyle name="Normal 125" xfId="3008" xr:uid="{00000000-0005-0000-0000-0000DF0B0000}"/>
    <cellStyle name="Normal 126" xfId="3009" xr:uid="{00000000-0005-0000-0000-0000E00B0000}"/>
    <cellStyle name="Normal 127" xfId="3010" xr:uid="{00000000-0005-0000-0000-0000E10B0000}"/>
    <cellStyle name="Normal 128" xfId="3011" xr:uid="{00000000-0005-0000-0000-0000E20B0000}"/>
    <cellStyle name="Normal 129" xfId="3012" xr:uid="{00000000-0005-0000-0000-0000E30B0000}"/>
    <cellStyle name="Normal 13" xfId="3013" xr:uid="{00000000-0005-0000-0000-0000E40B0000}"/>
    <cellStyle name="Normal 13 10" xfId="3014" xr:uid="{00000000-0005-0000-0000-0000E50B0000}"/>
    <cellStyle name="Normal 13 11" xfId="3015" xr:uid="{00000000-0005-0000-0000-0000E60B0000}"/>
    <cellStyle name="Normal 13 12" xfId="3016" xr:uid="{00000000-0005-0000-0000-0000E70B0000}"/>
    <cellStyle name="Normal 13 13" xfId="3017" xr:uid="{00000000-0005-0000-0000-0000E80B0000}"/>
    <cellStyle name="Normal 13 14" xfId="3018" xr:uid="{00000000-0005-0000-0000-0000E90B0000}"/>
    <cellStyle name="Normal 13 15" xfId="3019" xr:uid="{00000000-0005-0000-0000-0000EA0B0000}"/>
    <cellStyle name="Normal 13 16" xfId="3020" xr:uid="{00000000-0005-0000-0000-0000EB0B0000}"/>
    <cellStyle name="Normal 13 17" xfId="3021" xr:uid="{00000000-0005-0000-0000-0000EC0B0000}"/>
    <cellStyle name="Normal 13 18" xfId="3022" xr:uid="{00000000-0005-0000-0000-0000ED0B0000}"/>
    <cellStyle name="Normal 13 19" xfId="3023" xr:uid="{00000000-0005-0000-0000-0000EE0B0000}"/>
    <cellStyle name="Normal 13 2" xfId="3024" xr:uid="{00000000-0005-0000-0000-0000EF0B0000}"/>
    <cellStyle name="Normal 13 2 2" xfId="3025" xr:uid="{00000000-0005-0000-0000-0000F00B0000}"/>
    <cellStyle name="Normal 13 2 2 2" xfId="3026" xr:uid="{00000000-0005-0000-0000-0000F10B0000}"/>
    <cellStyle name="Normal 13 2 3" xfId="3027" xr:uid="{00000000-0005-0000-0000-0000F20B0000}"/>
    <cellStyle name="Normal 13 2 4" xfId="3028" xr:uid="{00000000-0005-0000-0000-0000F30B0000}"/>
    <cellStyle name="Normal 13 2 5" xfId="3029" xr:uid="{00000000-0005-0000-0000-0000F40B0000}"/>
    <cellStyle name="Normal 13 20" xfId="3030" xr:uid="{00000000-0005-0000-0000-0000F50B0000}"/>
    <cellStyle name="Normal 13 21" xfId="3031" xr:uid="{00000000-0005-0000-0000-0000F60B0000}"/>
    <cellStyle name="Normal 13 22" xfId="3032" xr:uid="{00000000-0005-0000-0000-0000F70B0000}"/>
    <cellStyle name="Normal 13 3" xfId="3033" xr:uid="{00000000-0005-0000-0000-0000F80B0000}"/>
    <cellStyle name="Normal 13 3 2" xfId="3034" xr:uid="{00000000-0005-0000-0000-0000F90B0000}"/>
    <cellStyle name="Normal 13 4" xfId="3035" xr:uid="{00000000-0005-0000-0000-0000FA0B0000}"/>
    <cellStyle name="Normal 13 4 2" xfId="3036" xr:uid="{00000000-0005-0000-0000-0000FB0B0000}"/>
    <cellStyle name="Normal 13 4 2 2" xfId="3037" xr:uid="{00000000-0005-0000-0000-0000FC0B0000}"/>
    <cellStyle name="Normal 13 4 3" xfId="3038" xr:uid="{00000000-0005-0000-0000-0000FD0B0000}"/>
    <cellStyle name="Normal 13 5" xfId="3039" xr:uid="{00000000-0005-0000-0000-0000FE0B0000}"/>
    <cellStyle name="Normal 13 5 2" xfId="3040" xr:uid="{00000000-0005-0000-0000-0000FF0B0000}"/>
    <cellStyle name="Normal 13 6" xfId="3041" xr:uid="{00000000-0005-0000-0000-0000000C0000}"/>
    <cellStyle name="Normal 13 7" xfId="3042" xr:uid="{00000000-0005-0000-0000-0000010C0000}"/>
    <cellStyle name="Normal 13 8" xfId="3043" xr:uid="{00000000-0005-0000-0000-0000020C0000}"/>
    <cellStyle name="Normal 13 9" xfId="3044" xr:uid="{00000000-0005-0000-0000-0000030C0000}"/>
    <cellStyle name="Normal 130" xfId="3045" xr:uid="{00000000-0005-0000-0000-0000040C0000}"/>
    <cellStyle name="Normal 131" xfId="3046" xr:uid="{00000000-0005-0000-0000-0000050C0000}"/>
    <cellStyle name="Normal 131 2" xfId="3047" xr:uid="{00000000-0005-0000-0000-0000060C0000}"/>
    <cellStyle name="Normal 132" xfId="3048" xr:uid="{00000000-0005-0000-0000-0000070C0000}"/>
    <cellStyle name="Normal 133" xfId="3049" xr:uid="{00000000-0005-0000-0000-0000080C0000}"/>
    <cellStyle name="Normal 134" xfId="3050" xr:uid="{00000000-0005-0000-0000-0000090C0000}"/>
    <cellStyle name="Normal 134 2" xfId="3051" xr:uid="{00000000-0005-0000-0000-00000A0C0000}"/>
    <cellStyle name="Normal 134 2 2" xfId="3052" xr:uid="{00000000-0005-0000-0000-00000B0C0000}"/>
    <cellStyle name="Normal 135" xfId="3053" xr:uid="{00000000-0005-0000-0000-00000C0C0000}"/>
    <cellStyle name="Normal 136" xfId="3054" xr:uid="{00000000-0005-0000-0000-00000D0C0000}"/>
    <cellStyle name="Normal 137" xfId="3055" xr:uid="{00000000-0005-0000-0000-00000E0C0000}"/>
    <cellStyle name="Normal 138" xfId="3056" xr:uid="{00000000-0005-0000-0000-00000F0C0000}"/>
    <cellStyle name="Normal 139" xfId="3057" xr:uid="{00000000-0005-0000-0000-0000100C0000}"/>
    <cellStyle name="Normal 14" xfId="3058" xr:uid="{00000000-0005-0000-0000-0000110C0000}"/>
    <cellStyle name="Normal 14 10" xfId="3059" xr:uid="{00000000-0005-0000-0000-0000120C0000}"/>
    <cellStyle name="Normal 14 11" xfId="3060" xr:uid="{00000000-0005-0000-0000-0000130C0000}"/>
    <cellStyle name="Normal 14 2" xfId="3061" xr:uid="{00000000-0005-0000-0000-0000140C0000}"/>
    <cellStyle name="Normal 14 2 2" xfId="3062" xr:uid="{00000000-0005-0000-0000-0000150C0000}"/>
    <cellStyle name="Normal 14 2 3" xfId="3063" xr:uid="{00000000-0005-0000-0000-0000160C0000}"/>
    <cellStyle name="Normal 14 3" xfId="3064" xr:uid="{00000000-0005-0000-0000-0000170C0000}"/>
    <cellStyle name="Normal 14 3 2" xfId="3065" xr:uid="{00000000-0005-0000-0000-0000180C0000}"/>
    <cellStyle name="Normal 14 4" xfId="3066" xr:uid="{00000000-0005-0000-0000-0000190C0000}"/>
    <cellStyle name="Normal 14 4 2" xfId="3067" xr:uid="{00000000-0005-0000-0000-00001A0C0000}"/>
    <cellStyle name="Normal 14 5" xfId="3068" xr:uid="{00000000-0005-0000-0000-00001B0C0000}"/>
    <cellStyle name="Normal 14 6" xfId="3069" xr:uid="{00000000-0005-0000-0000-00001C0C0000}"/>
    <cellStyle name="Normal 14 7" xfId="3070" xr:uid="{00000000-0005-0000-0000-00001D0C0000}"/>
    <cellStyle name="Normal 14 8" xfId="3071" xr:uid="{00000000-0005-0000-0000-00001E0C0000}"/>
    <cellStyle name="Normal 14 9" xfId="3072" xr:uid="{00000000-0005-0000-0000-00001F0C0000}"/>
    <cellStyle name="Normal 140" xfId="3073" xr:uid="{00000000-0005-0000-0000-0000200C0000}"/>
    <cellStyle name="Normal 140 2" xfId="3074" xr:uid="{00000000-0005-0000-0000-0000210C0000}"/>
    <cellStyle name="Normal 141" xfId="3075" xr:uid="{00000000-0005-0000-0000-0000220C0000}"/>
    <cellStyle name="Normal 142" xfId="3076" xr:uid="{00000000-0005-0000-0000-0000230C0000}"/>
    <cellStyle name="Normal 143" xfId="3077" xr:uid="{00000000-0005-0000-0000-0000240C0000}"/>
    <cellStyle name="Normal 144" xfId="3078" xr:uid="{00000000-0005-0000-0000-0000250C0000}"/>
    <cellStyle name="Normal 145" xfId="3079" xr:uid="{00000000-0005-0000-0000-0000260C0000}"/>
    <cellStyle name="Normal 146" xfId="3080" xr:uid="{00000000-0005-0000-0000-0000270C0000}"/>
    <cellStyle name="Normal 147" xfId="3081" xr:uid="{00000000-0005-0000-0000-0000280C0000}"/>
    <cellStyle name="Normal 148" xfId="3082" xr:uid="{00000000-0005-0000-0000-0000290C0000}"/>
    <cellStyle name="Normal 149" xfId="3083" xr:uid="{00000000-0005-0000-0000-00002A0C0000}"/>
    <cellStyle name="Normal 15" xfId="3084" xr:uid="{00000000-0005-0000-0000-00002B0C0000}"/>
    <cellStyle name="Normal 15 2" xfId="3085" xr:uid="{00000000-0005-0000-0000-00002C0C0000}"/>
    <cellStyle name="Normal 15 2 2" xfId="3086" xr:uid="{00000000-0005-0000-0000-00002D0C0000}"/>
    <cellStyle name="Normal 15 3" xfId="3087" xr:uid="{00000000-0005-0000-0000-00002E0C0000}"/>
    <cellStyle name="Normal 15 3 2" xfId="3088" xr:uid="{00000000-0005-0000-0000-00002F0C0000}"/>
    <cellStyle name="Normal 15 4" xfId="3089" xr:uid="{00000000-0005-0000-0000-0000300C0000}"/>
    <cellStyle name="Normal 15 4 2" xfId="3090" xr:uid="{00000000-0005-0000-0000-0000310C0000}"/>
    <cellStyle name="Normal 15 5" xfId="3091" xr:uid="{00000000-0005-0000-0000-0000320C0000}"/>
    <cellStyle name="Normal 150" xfId="3092" xr:uid="{00000000-0005-0000-0000-0000330C0000}"/>
    <cellStyle name="Normal 151" xfId="3093" xr:uid="{00000000-0005-0000-0000-0000340C0000}"/>
    <cellStyle name="Normal 152" xfId="3094" xr:uid="{00000000-0005-0000-0000-0000350C0000}"/>
    <cellStyle name="Normal 153" xfId="3095" xr:uid="{00000000-0005-0000-0000-0000360C0000}"/>
    <cellStyle name="Normal 154" xfId="42" xr:uid="{00000000-0005-0000-0000-0000370C0000}"/>
    <cellStyle name="Normal 155" xfId="3096" xr:uid="{00000000-0005-0000-0000-0000380C0000}"/>
    <cellStyle name="Normal 156" xfId="3097" xr:uid="{00000000-0005-0000-0000-0000390C0000}"/>
    <cellStyle name="Normal 157" xfId="3098" xr:uid="{00000000-0005-0000-0000-00003A0C0000}"/>
    <cellStyle name="Normal 158" xfId="3099" xr:uid="{00000000-0005-0000-0000-00003B0C0000}"/>
    <cellStyle name="Normal 159" xfId="3100" xr:uid="{00000000-0005-0000-0000-00003C0C0000}"/>
    <cellStyle name="Normal 16" xfId="3101" xr:uid="{00000000-0005-0000-0000-00003D0C0000}"/>
    <cellStyle name="Normal 16 2" xfId="3102" xr:uid="{00000000-0005-0000-0000-00003E0C0000}"/>
    <cellStyle name="Normal 16 2 2" xfId="3103" xr:uid="{00000000-0005-0000-0000-00003F0C0000}"/>
    <cellStyle name="Normal 16 3" xfId="3104" xr:uid="{00000000-0005-0000-0000-0000400C0000}"/>
    <cellStyle name="Normal 16 4" xfId="3105" xr:uid="{00000000-0005-0000-0000-0000410C0000}"/>
    <cellStyle name="Normal 16 5" xfId="3106" xr:uid="{00000000-0005-0000-0000-0000420C0000}"/>
    <cellStyle name="Normal 16 6" xfId="3107" xr:uid="{00000000-0005-0000-0000-0000430C0000}"/>
    <cellStyle name="Normal 16 7" xfId="3108" xr:uid="{00000000-0005-0000-0000-0000440C0000}"/>
    <cellStyle name="Normal 160" xfId="3109" xr:uid="{00000000-0005-0000-0000-0000450C0000}"/>
    <cellStyle name="Normal 161" xfId="3110" xr:uid="{00000000-0005-0000-0000-0000460C0000}"/>
    <cellStyle name="Normal 162" xfId="3111" xr:uid="{00000000-0005-0000-0000-0000470C0000}"/>
    <cellStyle name="Normal 163" xfId="3112" xr:uid="{00000000-0005-0000-0000-0000480C0000}"/>
    <cellStyle name="Normal 164" xfId="3113" xr:uid="{00000000-0005-0000-0000-0000490C0000}"/>
    <cellStyle name="Normal 165" xfId="3114" xr:uid="{00000000-0005-0000-0000-00004A0C0000}"/>
    <cellStyle name="Normal 166" xfId="3115" xr:uid="{00000000-0005-0000-0000-00004B0C0000}"/>
    <cellStyle name="Normal 167" xfId="3116" xr:uid="{00000000-0005-0000-0000-00004C0C0000}"/>
    <cellStyle name="Normal 168" xfId="3117" xr:uid="{00000000-0005-0000-0000-00004D0C0000}"/>
    <cellStyle name="Normal 169" xfId="3118" xr:uid="{00000000-0005-0000-0000-00004E0C0000}"/>
    <cellStyle name="Normal 17" xfId="3119" xr:uid="{00000000-0005-0000-0000-00004F0C0000}"/>
    <cellStyle name="Normal 17 2" xfId="3120" xr:uid="{00000000-0005-0000-0000-0000500C0000}"/>
    <cellStyle name="Normal 17 2 2" xfId="3121" xr:uid="{00000000-0005-0000-0000-0000510C0000}"/>
    <cellStyle name="Normal 17 3" xfId="3122" xr:uid="{00000000-0005-0000-0000-0000520C0000}"/>
    <cellStyle name="Normal 17 4" xfId="3123" xr:uid="{00000000-0005-0000-0000-0000530C0000}"/>
    <cellStyle name="Normal 17 4 2" xfId="3124" xr:uid="{00000000-0005-0000-0000-0000540C0000}"/>
    <cellStyle name="Normal 170" xfId="3125" xr:uid="{00000000-0005-0000-0000-0000550C0000}"/>
    <cellStyle name="Normal 171" xfId="3126" xr:uid="{00000000-0005-0000-0000-0000560C0000}"/>
    <cellStyle name="Normal 172" xfId="3127" xr:uid="{00000000-0005-0000-0000-0000570C0000}"/>
    <cellStyle name="Normal 173" xfId="3128" xr:uid="{00000000-0005-0000-0000-0000580C0000}"/>
    <cellStyle name="Normal 174" xfId="3129" xr:uid="{00000000-0005-0000-0000-0000590C0000}"/>
    <cellStyle name="Normal 175" xfId="3130" xr:uid="{00000000-0005-0000-0000-00005A0C0000}"/>
    <cellStyle name="Normal 176" xfId="3131" xr:uid="{00000000-0005-0000-0000-00005B0C0000}"/>
    <cellStyle name="Normal 177" xfId="3132" xr:uid="{00000000-0005-0000-0000-00005C0C0000}"/>
    <cellStyle name="Normal 178" xfId="3133" xr:uid="{00000000-0005-0000-0000-00005D0C0000}"/>
    <cellStyle name="Normal 179" xfId="3134" xr:uid="{00000000-0005-0000-0000-00005E0C0000}"/>
    <cellStyle name="Normal 18" xfId="3135" xr:uid="{00000000-0005-0000-0000-00005F0C0000}"/>
    <cellStyle name="Normal 18 2" xfId="3136" xr:uid="{00000000-0005-0000-0000-0000600C0000}"/>
    <cellStyle name="Normal 18 2 2" xfId="3137" xr:uid="{00000000-0005-0000-0000-0000610C0000}"/>
    <cellStyle name="Normal 18 3" xfId="3138" xr:uid="{00000000-0005-0000-0000-0000620C0000}"/>
    <cellStyle name="Normal 18 4" xfId="3139" xr:uid="{00000000-0005-0000-0000-0000630C0000}"/>
    <cellStyle name="Normal 18 5" xfId="3140" xr:uid="{00000000-0005-0000-0000-0000640C0000}"/>
    <cellStyle name="Normal 180" xfId="3141" xr:uid="{00000000-0005-0000-0000-0000650C0000}"/>
    <cellStyle name="Normal 181" xfId="3142" xr:uid="{00000000-0005-0000-0000-0000660C0000}"/>
    <cellStyle name="Normal 182" xfId="3143" xr:uid="{00000000-0005-0000-0000-0000670C0000}"/>
    <cellStyle name="Normal 183" xfId="3144" xr:uid="{00000000-0005-0000-0000-0000680C0000}"/>
    <cellStyle name="Normal 184" xfId="3145" xr:uid="{00000000-0005-0000-0000-0000690C0000}"/>
    <cellStyle name="Normal 185" xfId="3146" xr:uid="{00000000-0005-0000-0000-00006A0C0000}"/>
    <cellStyle name="Normal 186" xfId="3147" xr:uid="{00000000-0005-0000-0000-00006B0C0000}"/>
    <cellStyle name="Normal 187" xfId="3148" xr:uid="{00000000-0005-0000-0000-00006C0C0000}"/>
    <cellStyle name="Normal 188" xfId="3149" xr:uid="{00000000-0005-0000-0000-00006D0C0000}"/>
    <cellStyle name="Normal 189" xfId="3150" xr:uid="{00000000-0005-0000-0000-00006E0C0000}"/>
    <cellStyle name="Normal 19" xfId="3151" xr:uid="{00000000-0005-0000-0000-00006F0C0000}"/>
    <cellStyle name="Normal 19 2" xfId="3152" xr:uid="{00000000-0005-0000-0000-0000700C0000}"/>
    <cellStyle name="Normal 190" xfId="3153" xr:uid="{00000000-0005-0000-0000-0000710C0000}"/>
    <cellStyle name="Normal 191" xfId="3154" xr:uid="{00000000-0005-0000-0000-0000720C0000}"/>
    <cellStyle name="Normal 192" xfId="3155" xr:uid="{00000000-0005-0000-0000-0000730C0000}"/>
    <cellStyle name="Normal 193" xfId="7413" xr:uid="{00000000-0005-0000-0000-0000740C0000}"/>
    <cellStyle name="Normal 194" xfId="7415" xr:uid="{00000000-0005-0000-0000-0000750C0000}"/>
    <cellStyle name="Normal 195" xfId="7423" xr:uid="{00000000-0005-0000-0000-0000760C0000}"/>
    <cellStyle name="Normal 195 2" xfId="7516" xr:uid="{00000000-0005-0000-0000-0000770C0000}"/>
    <cellStyle name="Normal 196" xfId="7428" xr:uid="{00000000-0005-0000-0000-0000780C0000}"/>
    <cellStyle name="Normal 197" xfId="7510" xr:uid="{00000000-0005-0000-0000-0000790C0000}"/>
    <cellStyle name="Normal 198" xfId="7532" xr:uid="{377EE66E-2A50-41F1-AF57-2FB20D685440}"/>
    <cellStyle name="Normal 2" xfId="21" xr:uid="{00000000-0005-0000-0000-00007A0C0000}"/>
    <cellStyle name="Normal 2 10" xfId="3156" xr:uid="{00000000-0005-0000-0000-00007B0C0000}"/>
    <cellStyle name="Normal 2 10 2" xfId="3157" xr:uid="{00000000-0005-0000-0000-00007C0C0000}"/>
    <cellStyle name="Normal 2 10 3" xfId="3158" xr:uid="{00000000-0005-0000-0000-00007D0C0000}"/>
    <cellStyle name="Normal 2 10 4" xfId="3159" xr:uid="{00000000-0005-0000-0000-00007E0C0000}"/>
    <cellStyle name="Normal 2 10 5" xfId="3160" xr:uid="{00000000-0005-0000-0000-00007F0C0000}"/>
    <cellStyle name="Normal 2 10 9 2" xfId="7535" xr:uid="{190F01E0-F2B8-46A1-837E-54DADB1727CC}"/>
    <cellStyle name="Normal 2 100" xfId="3161" xr:uid="{00000000-0005-0000-0000-0000800C0000}"/>
    <cellStyle name="Normal 2 101" xfId="3162" xr:uid="{00000000-0005-0000-0000-0000810C0000}"/>
    <cellStyle name="Normal 2 102" xfId="3163" xr:uid="{00000000-0005-0000-0000-0000820C0000}"/>
    <cellStyle name="Normal 2 103" xfId="3164" xr:uid="{00000000-0005-0000-0000-0000830C0000}"/>
    <cellStyle name="Normal 2 104" xfId="3165" xr:uid="{00000000-0005-0000-0000-0000840C0000}"/>
    <cellStyle name="Normal 2 105" xfId="3166" xr:uid="{00000000-0005-0000-0000-0000850C0000}"/>
    <cellStyle name="Normal 2 106" xfId="3167" xr:uid="{00000000-0005-0000-0000-0000860C0000}"/>
    <cellStyle name="Normal 2 107" xfId="3168" xr:uid="{00000000-0005-0000-0000-0000870C0000}"/>
    <cellStyle name="Normal 2 108" xfId="3169" xr:uid="{00000000-0005-0000-0000-0000880C0000}"/>
    <cellStyle name="Normal 2 109" xfId="3170" xr:uid="{00000000-0005-0000-0000-0000890C0000}"/>
    <cellStyle name="Normal 2 11" xfId="3171" xr:uid="{00000000-0005-0000-0000-00008A0C0000}"/>
    <cellStyle name="Normal 2 11 2" xfId="3172" xr:uid="{00000000-0005-0000-0000-00008B0C0000}"/>
    <cellStyle name="Normal 2 11 3" xfId="3173" xr:uid="{00000000-0005-0000-0000-00008C0C0000}"/>
    <cellStyle name="Normal 2 11 4" xfId="3174" xr:uid="{00000000-0005-0000-0000-00008D0C0000}"/>
    <cellStyle name="Normal 2 110" xfId="3175" xr:uid="{00000000-0005-0000-0000-00008E0C0000}"/>
    <cellStyle name="Normal 2 111" xfId="3176" xr:uid="{00000000-0005-0000-0000-00008F0C0000}"/>
    <cellStyle name="Normal 2 112" xfId="3177" xr:uid="{00000000-0005-0000-0000-0000900C0000}"/>
    <cellStyle name="Normal 2 113" xfId="3178" xr:uid="{00000000-0005-0000-0000-0000910C0000}"/>
    <cellStyle name="Normal 2 114" xfId="3179" xr:uid="{00000000-0005-0000-0000-0000920C0000}"/>
    <cellStyle name="Normal 2 115" xfId="3180" xr:uid="{00000000-0005-0000-0000-0000930C0000}"/>
    <cellStyle name="Normal 2 116" xfId="3181" xr:uid="{00000000-0005-0000-0000-0000940C0000}"/>
    <cellStyle name="Normal 2 117" xfId="3182" xr:uid="{00000000-0005-0000-0000-0000950C0000}"/>
    <cellStyle name="Normal 2 118" xfId="3183" xr:uid="{00000000-0005-0000-0000-0000960C0000}"/>
    <cellStyle name="Normal 2 119" xfId="3184" xr:uid="{00000000-0005-0000-0000-0000970C0000}"/>
    <cellStyle name="Normal 2 12" xfId="3185" xr:uid="{00000000-0005-0000-0000-0000980C0000}"/>
    <cellStyle name="Normal 2 12 2" xfId="3186" xr:uid="{00000000-0005-0000-0000-0000990C0000}"/>
    <cellStyle name="Normal 2 120" xfId="3187" xr:uid="{00000000-0005-0000-0000-00009A0C0000}"/>
    <cellStyle name="Normal 2 121" xfId="3188" xr:uid="{00000000-0005-0000-0000-00009B0C0000}"/>
    <cellStyle name="Normal 2 122" xfId="3189" xr:uid="{00000000-0005-0000-0000-00009C0C0000}"/>
    <cellStyle name="Normal 2 123" xfId="3190" xr:uid="{00000000-0005-0000-0000-00009D0C0000}"/>
    <cellStyle name="Normal 2 124" xfId="3191" xr:uid="{00000000-0005-0000-0000-00009E0C0000}"/>
    <cellStyle name="Normal 2 125" xfId="3192" xr:uid="{00000000-0005-0000-0000-00009F0C0000}"/>
    <cellStyle name="Normal 2 126" xfId="3193" xr:uid="{00000000-0005-0000-0000-0000A00C0000}"/>
    <cellStyle name="Normal 2 127" xfId="3194" xr:uid="{00000000-0005-0000-0000-0000A10C0000}"/>
    <cellStyle name="Normal 2 128" xfId="3195" xr:uid="{00000000-0005-0000-0000-0000A20C0000}"/>
    <cellStyle name="Normal 2 129" xfId="3196" xr:uid="{00000000-0005-0000-0000-0000A30C0000}"/>
    <cellStyle name="Normal 2 13" xfId="3197" xr:uid="{00000000-0005-0000-0000-0000A40C0000}"/>
    <cellStyle name="Normal 2 13 2" xfId="3198" xr:uid="{00000000-0005-0000-0000-0000A50C0000}"/>
    <cellStyle name="Normal 2 130" xfId="3199" xr:uid="{00000000-0005-0000-0000-0000A60C0000}"/>
    <cellStyle name="Normal 2 131" xfId="3200" xr:uid="{00000000-0005-0000-0000-0000A70C0000}"/>
    <cellStyle name="Normal 2 132" xfId="3201" xr:uid="{00000000-0005-0000-0000-0000A80C0000}"/>
    <cellStyle name="Normal 2 133" xfId="3202" xr:uid="{00000000-0005-0000-0000-0000A90C0000}"/>
    <cellStyle name="Normal 2 134" xfId="3203" xr:uid="{00000000-0005-0000-0000-0000AA0C0000}"/>
    <cellStyle name="Normal 2 135" xfId="3204" xr:uid="{00000000-0005-0000-0000-0000AB0C0000}"/>
    <cellStyle name="Normal 2 136" xfId="3205" xr:uid="{00000000-0005-0000-0000-0000AC0C0000}"/>
    <cellStyle name="Normal 2 137" xfId="3206" xr:uid="{00000000-0005-0000-0000-0000AD0C0000}"/>
    <cellStyle name="Normal 2 138" xfId="3207" xr:uid="{00000000-0005-0000-0000-0000AE0C0000}"/>
    <cellStyle name="Normal 2 139" xfId="3208" xr:uid="{00000000-0005-0000-0000-0000AF0C0000}"/>
    <cellStyle name="Normal 2 14" xfId="3209" xr:uid="{00000000-0005-0000-0000-0000B00C0000}"/>
    <cellStyle name="Normal 2 14 2" xfId="3210" xr:uid="{00000000-0005-0000-0000-0000B10C0000}"/>
    <cellStyle name="Normal 2 140" xfId="3211" xr:uid="{00000000-0005-0000-0000-0000B20C0000}"/>
    <cellStyle name="Normal 2 141" xfId="3212" xr:uid="{00000000-0005-0000-0000-0000B30C0000}"/>
    <cellStyle name="Normal 2 142" xfId="3213" xr:uid="{00000000-0005-0000-0000-0000B40C0000}"/>
    <cellStyle name="Normal 2 143" xfId="7425" xr:uid="{00000000-0005-0000-0000-0000B50C0000}"/>
    <cellStyle name="Normal 2 15" xfId="3214" xr:uid="{00000000-0005-0000-0000-0000B60C0000}"/>
    <cellStyle name="Normal 2 15 2" xfId="3215" xr:uid="{00000000-0005-0000-0000-0000B70C0000}"/>
    <cellStyle name="Normal 2 16" xfId="3216" xr:uid="{00000000-0005-0000-0000-0000B80C0000}"/>
    <cellStyle name="Normal 2 16 2" xfId="3217" xr:uid="{00000000-0005-0000-0000-0000B90C0000}"/>
    <cellStyle name="Normal 2 17" xfId="3218" xr:uid="{00000000-0005-0000-0000-0000BA0C0000}"/>
    <cellStyle name="Normal 2 17 2" xfId="3219" xr:uid="{00000000-0005-0000-0000-0000BB0C0000}"/>
    <cellStyle name="Normal 2 18" xfId="3220" xr:uid="{00000000-0005-0000-0000-0000BC0C0000}"/>
    <cellStyle name="Normal 2 18 2" xfId="3221" xr:uid="{00000000-0005-0000-0000-0000BD0C0000}"/>
    <cellStyle name="Normal 2 19" xfId="3222" xr:uid="{00000000-0005-0000-0000-0000BE0C0000}"/>
    <cellStyle name="Normal 2 19 2" xfId="3223" xr:uid="{00000000-0005-0000-0000-0000BF0C0000}"/>
    <cellStyle name="Normal 2 2" xfId="28" xr:uid="{00000000-0005-0000-0000-0000C00C0000}"/>
    <cellStyle name="Normal 2 2 10" xfId="3224" xr:uid="{00000000-0005-0000-0000-0000C10C0000}"/>
    <cellStyle name="Normal 2 2 10 2" xfId="3225" xr:uid="{00000000-0005-0000-0000-0000C20C0000}"/>
    <cellStyle name="Normal 2 2 100" xfId="3226" xr:uid="{00000000-0005-0000-0000-0000C30C0000}"/>
    <cellStyle name="Normal 2 2 101" xfId="3227" xr:uid="{00000000-0005-0000-0000-0000C40C0000}"/>
    <cellStyle name="Normal 2 2 102" xfId="3228" xr:uid="{00000000-0005-0000-0000-0000C50C0000}"/>
    <cellStyle name="Normal 2 2 103" xfId="3229" xr:uid="{00000000-0005-0000-0000-0000C60C0000}"/>
    <cellStyle name="Normal 2 2 104" xfId="3230" xr:uid="{00000000-0005-0000-0000-0000C70C0000}"/>
    <cellStyle name="Normal 2 2 105" xfId="3231" xr:uid="{00000000-0005-0000-0000-0000C80C0000}"/>
    <cellStyle name="Normal 2 2 106" xfId="3232" xr:uid="{00000000-0005-0000-0000-0000C90C0000}"/>
    <cellStyle name="Normal 2 2 107" xfId="3233" xr:uid="{00000000-0005-0000-0000-0000CA0C0000}"/>
    <cellStyle name="Normal 2 2 108" xfId="3234" xr:uid="{00000000-0005-0000-0000-0000CB0C0000}"/>
    <cellStyle name="Normal 2 2 109" xfId="3235" xr:uid="{00000000-0005-0000-0000-0000CC0C0000}"/>
    <cellStyle name="Normal 2 2 11" xfId="3236" xr:uid="{00000000-0005-0000-0000-0000CD0C0000}"/>
    <cellStyle name="Normal 2 2 11 2" xfId="3237" xr:uid="{00000000-0005-0000-0000-0000CE0C0000}"/>
    <cellStyle name="Normal 2 2 110" xfId="3238" xr:uid="{00000000-0005-0000-0000-0000CF0C0000}"/>
    <cellStyle name="Normal 2 2 111" xfId="3239" xr:uid="{00000000-0005-0000-0000-0000D00C0000}"/>
    <cellStyle name="Normal 2 2 112" xfId="3240" xr:uid="{00000000-0005-0000-0000-0000D10C0000}"/>
    <cellStyle name="Normal 2 2 113" xfId="3241" xr:uid="{00000000-0005-0000-0000-0000D20C0000}"/>
    <cellStyle name="Normal 2 2 114" xfId="3242" xr:uid="{00000000-0005-0000-0000-0000D30C0000}"/>
    <cellStyle name="Normal 2 2 115" xfId="3243" xr:uid="{00000000-0005-0000-0000-0000D40C0000}"/>
    <cellStyle name="Normal 2 2 116" xfId="3244" xr:uid="{00000000-0005-0000-0000-0000D50C0000}"/>
    <cellStyle name="Normal 2 2 117" xfId="3245" xr:uid="{00000000-0005-0000-0000-0000D60C0000}"/>
    <cellStyle name="Normal 2 2 118" xfId="3246" xr:uid="{00000000-0005-0000-0000-0000D70C0000}"/>
    <cellStyle name="Normal 2 2 119" xfId="3247" xr:uid="{00000000-0005-0000-0000-0000D80C0000}"/>
    <cellStyle name="Normal 2 2 12" xfId="3248" xr:uid="{00000000-0005-0000-0000-0000D90C0000}"/>
    <cellStyle name="Normal 2 2 12 2" xfId="3249" xr:uid="{00000000-0005-0000-0000-0000DA0C0000}"/>
    <cellStyle name="Normal 2 2 120" xfId="3250" xr:uid="{00000000-0005-0000-0000-0000DB0C0000}"/>
    <cellStyle name="Normal 2 2 121" xfId="3251" xr:uid="{00000000-0005-0000-0000-0000DC0C0000}"/>
    <cellStyle name="Normal 2 2 122" xfId="3252" xr:uid="{00000000-0005-0000-0000-0000DD0C0000}"/>
    <cellStyle name="Normal 2 2 123" xfId="3253" xr:uid="{00000000-0005-0000-0000-0000DE0C0000}"/>
    <cellStyle name="Normal 2 2 124" xfId="3254" xr:uid="{00000000-0005-0000-0000-0000DF0C0000}"/>
    <cellStyle name="Normal 2 2 125" xfId="3255" xr:uid="{00000000-0005-0000-0000-0000E00C0000}"/>
    <cellStyle name="Normal 2 2 126" xfId="3256" xr:uid="{00000000-0005-0000-0000-0000E10C0000}"/>
    <cellStyle name="Normal 2 2 127" xfId="3257" xr:uid="{00000000-0005-0000-0000-0000E20C0000}"/>
    <cellStyle name="Normal 2 2 128" xfId="3258" xr:uid="{00000000-0005-0000-0000-0000E30C0000}"/>
    <cellStyle name="Normal 2 2 129" xfId="3259" xr:uid="{00000000-0005-0000-0000-0000E40C0000}"/>
    <cellStyle name="Normal 2 2 13" xfId="3260" xr:uid="{00000000-0005-0000-0000-0000E50C0000}"/>
    <cellStyle name="Normal 2 2 13 2" xfId="3261" xr:uid="{00000000-0005-0000-0000-0000E60C0000}"/>
    <cellStyle name="Normal 2 2 130" xfId="3262" xr:uid="{00000000-0005-0000-0000-0000E70C0000}"/>
    <cellStyle name="Normal 2 2 131" xfId="3263" xr:uid="{00000000-0005-0000-0000-0000E80C0000}"/>
    <cellStyle name="Normal 2 2 132" xfId="3264" xr:uid="{00000000-0005-0000-0000-0000E90C0000}"/>
    <cellStyle name="Normal 2 2 133" xfId="3265" xr:uid="{00000000-0005-0000-0000-0000EA0C0000}"/>
    <cellStyle name="Normal 2 2 134" xfId="3266" xr:uid="{00000000-0005-0000-0000-0000EB0C0000}"/>
    <cellStyle name="Normal 2 2 135" xfId="3267" xr:uid="{00000000-0005-0000-0000-0000EC0C0000}"/>
    <cellStyle name="Normal 2 2 136" xfId="3268" xr:uid="{00000000-0005-0000-0000-0000ED0C0000}"/>
    <cellStyle name="Normal 2 2 137" xfId="3269" xr:uid="{00000000-0005-0000-0000-0000EE0C0000}"/>
    <cellStyle name="Normal 2 2 138" xfId="3270" xr:uid="{00000000-0005-0000-0000-0000EF0C0000}"/>
    <cellStyle name="Normal 2 2 139" xfId="3271" xr:uid="{00000000-0005-0000-0000-0000F00C0000}"/>
    <cellStyle name="Normal 2 2 14" xfId="3272" xr:uid="{00000000-0005-0000-0000-0000F10C0000}"/>
    <cellStyle name="Normal 2 2 14 2" xfId="3273" xr:uid="{00000000-0005-0000-0000-0000F20C0000}"/>
    <cellStyle name="Normal 2 2 140" xfId="3274" xr:uid="{00000000-0005-0000-0000-0000F30C0000}"/>
    <cellStyle name="Normal 2 2 141" xfId="3275" xr:uid="{00000000-0005-0000-0000-0000F40C0000}"/>
    <cellStyle name="Normal 2 2 142" xfId="3276" xr:uid="{00000000-0005-0000-0000-0000F50C0000}"/>
    <cellStyle name="Normal 2 2 143" xfId="3277" xr:uid="{00000000-0005-0000-0000-0000F60C0000}"/>
    <cellStyle name="Normal 2 2 144" xfId="3278" xr:uid="{00000000-0005-0000-0000-0000F70C0000}"/>
    <cellStyle name="Normal 2 2 145" xfId="3279" xr:uid="{00000000-0005-0000-0000-0000F80C0000}"/>
    <cellStyle name="Normal 2 2 146" xfId="3280" xr:uid="{00000000-0005-0000-0000-0000F90C0000}"/>
    <cellStyle name="Normal 2 2 147" xfId="3281" xr:uid="{00000000-0005-0000-0000-0000FA0C0000}"/>
    <cellStyle name="Normal 2 2 148" xfId="3282" xr:uid="{00000000-0005-0000-0000-0000FB0C0000}"/>
    <cellStyle name="Normal 2 2 149" xfId="3283" xr:uid="{00000000-0005-0000-0000-0000FC0C0000}"/>
    <cellStyle name="Normal 2 2 15" xfId="3284" xr:uid="{00000000-0005-0000-0000-0000FD0C0000}"/>
    <cellStyle name="Normal 2 2 15 2" xfId="3285" xr:uid="{00000000-0005-0000-0000-0000FE0C0000}"/>
    <cellStyle name="Normal 2 2 150" xfId="3286" xr:uid="{00000000-0005-0000-0000-0000FF0C0000}"/>
    <cellStyle name="Normal 2 2 151" xfId="3287" xr:uid="{00000000-0005-0000-0000-0000000D0000}"/>
    <cellStyle name="Normal 2 2 152" xfId="3288" xr:uid="{00000000-0005-0000-0000-0000010D0000}"/>
    <cellStyle name="Normal 2 2 153" xfId="3289" xr:uid="{00000000-0005-0000-0000-0000020D0000}"/>
    <cellStyle name="Normal 2 2 154" xfId="3290" xr:uid="{00000000-0005-0000-0000-0000030D0000}"/>
    <cellStyle name="Normal 2 2 155" xfId="7427" xr:uid="{00000000-0005-0000-0000-0000040D0000}"/>
    <cellStyle name="Normal 2 2 16" xfId="3291" xr:uid="{00000000-0005-0000-0000-0000050D0000}"/>
    <cellStyle name="Normal 2 2 16 2" xfId="3292" xr:uid="{00000000-0005-0000-0000-0000060D0000}"/>
    <cellStyle name="Normal 2 2 17" xfId="3293" xr:uid="{00000000-0005-0000-0000-0000070D0000}"/>
    <cellStyle name="Normal 2 2 17 2" xfId="3294" xr:uid="{00000000-0005-0000-0000-0000080D0000}"/>
    <cellStyle name="Normal 2 2 18" xfId="3295" xr:uid="{00000000-0005-0000-0000-0000090D0000}"/>
    <cellStyle name="Normal 2 2 18 2" xfId="3296" xr:uid="{00000000-0005-0000-0000-00000A0D0000}"/>
    <cellStyle name="Normal 2 2 19" xfId="3297" xr:uid="{00000000-0005-0000-0000-00000B0D0000}"/>
    <cellStyle name="Normal 2 2 19 2" xfId="3298" xr:uid="{00000000-0005-0000-0000-00000C0D0000}"/>
    <cellStyle name="Normal 2 2 2" xfId="29" xr:uid="{00000000-0005-0000-0000-00000D0D0000}"/>
    <cellStyle name="Normal 2 2 2 10" xfId="3299" xr:uid="{00000000-0005-0000-0000-00000E0D0000}"/>
    <cellStyle name="Normal 2 2 2 10 2" xfId="3300" xr:uid="{00000000-0005-0000-0000-00000F0D0000}"/>
    <cellStyle name="Normal 2 2 2 100" xfId="3301" xr:uid="{00000000-0005-0000-0000-0000100D0000}"/>
    <cellStyle name="Normal 2 2 2 101" xfId="3302" xr:uid="{00000000-0005-0000-0000-0000110D0000}"/>
    <cellStyle name="Normal 2 2 2 102" xfId="3303" xr:uid="{00000000-0005-0000-0000-0000120D0000}"/>
    <cellStyle name="Normal 2 2 2 103" xfId="3304" xr:uid="{00000000-0005-0000-0000-0000130D0000}"/>
    <cellStyle name="Normal 2 2 2 104" xfId="3305" xr:uid="{00000000-0005-0000-0000-0000140D0000}"/>
    <cellStyle name="Normal 2 2 2 105" xfId="3306" xr:uid="{00000000-0005-0000-0000-0000150D0000}"/>
    <cellStyle name="Normal 2 2 2 106" xfId="3307" xr:uid="{00000000-0005-0000-0000-0000160D0000}"/>
    <cellStyle name="Normal 2 2 2 107" xfId="3308" xr:uid="{00000000-0005-0000-0000-0000170D0000}"/>
    <cellStyle name="Normal 2 2 2 108" xfId="3309" xr:uid="{00000000-0005-0000-0000-0000180D0000}"/>
    <cellStyle name="Normal 2 2 2 109" xfId="3310" xr:uid="{00000000-0005-0000-0000-0000190D0000}"/>
    <cellStyle name="Normal 2 2 2 11" xfId="3311" xr:uid="{00000000-0005-0000-0000-00001A0D0000}"/>
    <cellStyle name="Normal 2 2 2 11 2" xfId="3312" xr:uid="{00000000-0005-0000-0000-00001B0D0000}"/>
    <cellStyle name="Normal 2 2 2 110" xfId="3313" xr:uid="{00000000-0005-0000-0000-00001C0D0000}"/>
    <cellStyle name="Normal 2 2 2 111" xfId="3314" xr:uid="{00000000-0005-0000-0000-00001D0D0000}"/>
    <cellStyle name="Normal 2 2 2 112" xfId="3315" xr:uid="{00000000-0005-0000-0000-00001E0D0000}"/>
    <cellStyle name="Normal 2 2 2 113" xfId="3316" xr:uid="{00000000-0005-0000-0000-00001F0D0000}"/>
    <cellStyle name="Normal 2 2 2 114" xfId="3317" xr:uid="{00000000-0005-0000-0000-0000200D0000}"/>
    <cellStyle name="Normal 2 2 2 115" xfId="3318" xr:uid="{00000000-0005-0000-0000-0000210D0000}"/>
    <cellStyle name="Normal 2 2 2 116" xfId="3319" xr:uid="{00000000-0005-0000-0000-0000220D0000}"/>
    <cellStyle name="Normal 2 2 2 117" xfId="3320" xr:uid="{00000000-0005-0000-0000-0000230D0000}"/>
    <cellStyle name="Normal 2 2 2 118" xfId="3321" xr:uid="{00000000-0005-0000-0000-0000240D0000}"/>
    <cellStyle name="Normal 2 2 2 119" xfId="3322" xr:uid="{00000000-0005-0000-0000-0000250D0000}"/>
    <cellStyle name="Normal 2 2 2 12" xfId="3323" xr:uid="{00000000-0005-0000-0000-0000260D0000}"/>
    <cellStyle name="Normal 2 2 2 12 2" xfId="3324" xr:uid="{00000000-0005-0000-0000-0000270D0000}"/>
    <cellStyle name="Normal 2 2 2 120" xfId="3325" xr:uid="{00000000-0005-0000-0000-0000280D0000}"/>
    <cellStyle name="Normal 2 2 2 121" xfId="3326" xr:uid="{00000000-0005-0000-0000-0000290D0000}"/>
    <cellStyle name="Normal 2 2 2 122" xfId="3327" xr:uid="{00000000-0005-0000-0000-00002A0D0000}"/>
    <cellStyle name="Normal 2 2 2 123" xfId="3328" xr:uid="{00000000-0005-0000-0000-00002B0D0000}"/>
    <cellStyle name="Normal 2 2 2 124" xfId="3329" xr:uid="{00000000-0005-0000-0000-00002C0D0000}"/>
    <cellStyle name="Normal 2 2 2 125" xfId="3330" xr:uid="{00000000-0005-0000-0000-00002D0D0000}"/>
    <cellStyle name="Normal 2 2 2 126" xfId="3331" xr:uid="{00000000-0005-0000-0000-00002E0D0000}"/>
    <cellStyle name="Normal 2 2 2 127" xfId="3332" xr:uid="{00000000-0005-0000-0000-00002F0D0000}"/>
    <cellStyle name="Normal 2 2 2 128" xfId="3333" xr:uid="{00000000-0005-0000-0000-0000300D0000}"/>
    <cellStyle name="Normal 2 2 2 129" xfId="3334" xr:uid="{00000000-0005-0000-0000-0000310D0000}"/>
    <cellStyle name="Normal 2 2 2 13" xfId="3335" xr:uid="{00000000-0005-0000-0000-0000320D0000}"/>
    <cellStyle name="Normal 2 2 2 13 2" xfId="3336" xr:uid="{00000000-0005-0000-0000-0000330D0000}"/>
    <cellStyle name="Normal 2 2 2 130" xfId="3337" xr:uid="{00000000-0005-0000-0000-0000340D0000}"/>
    <cellStyle name="Normal 2 2 2 131" xfId="3338" xr:uid="{00000000-0005-0000-0000-0000350D0000}"/>
    <cellStyle name="Normal 2 2 2 132" xfId="3339" xr:uid="{00000000-0005-0000-0000-0000360D0000}"/>
    <cellStyle name="Normal 2 2 2 133" xfId="3340" xr:uid="{00000000-0005-0000-0000-0000370D0000}"/>
    <cellStyle name="Normal 2 2 2 134" xfId="3341" xr:uid="{00000000-0005-0000-0000-0000380D0000}"/>
    <cellStyle name="Normal 2 2 2 135" xfId="3342" xr:uid="{00000000-0005-0000-0000-0000390D0000}"/>
    <cellStyle name="Normal 2 2 2 136" xfId="3343" xr:uid="{00000000-0005-0000-0000-00003A0D0000}"/>
    <cellStyle name="Normal 2 2 2 137" xfId="3344" xr:uid="{00000000-0005-0000-0000-00003B0D0000}"/>
    <cellStyle name="Normal 2 2 2 138" xfId="3345" xr:uid="{00000000-0005-0000-0000-00003C0D0000}"/>
    <cellStyle name="Normal 2 2 2 139" xfId="3346" xr:uid="{00000000-0005-0000-0000-00003D0D0000}"/>
    <cellStyle name="Normal 2 2 2 14" xfId="3347" xr:uid="{00000000-0005-0000-0000-00003E0D0000}"/>
    <cellStyle name="Normal 2 2 2 14 2" xfId="3348" xr:uid="{00000000-0005-0000-0000-00003F0D0000}"/>
    <cellStyle name="Normal 2 2 2 140" xfId="3349" xr:uid="{00000000-0005-0000-0000-0000400D0000}"/>
    <cellStyle name="Normal 2 2 2 141" xfId="3350" xr:uid="{00000000-0005-0000-0000-0000410D0000}"/>
    <cellStyle name="Normal 2 2 2 142" xfId="3351" xr:uid="{00000000-0005-0000-0000-0000420D0000}"/>
    <cellStyle name="Normal 2 2 2 143" xfId="3352" xr:uid="{00000000-0005-0000-0000-0000430D0000}"/>
    <cellStyle name="Normal 2 2 2 144" xfId="3353" xr:uid="{00000000-0005-0000-0000-0000440D0000}"/>
    <cellStyle name="Normal 2 2 2 145" xfId="3354" xr:uid="{00000000-0005-0000-0000-0000450D0000}"/>
    <cellStyle name="Normal 2 2 2 146" xfId="3355" xr:uid="{00000000-0005-0000-0000-0000460D0000}"/>
    <cellStyle name="Normal 2 2 2 147" xfId="3356" xr:uid="{00000000-0005-0000-0000-0000470D0000}"/>
    <cellStyle name="Normal 2 2 2 148" xfId="3357" xr:uid="{00000000-0005-0000-0000-0000480D0000}"/>
    <cellStyle name="Normal 2 2 2 149" xfId="3358" xr:uid="{00000000-0005-0000-0000-0000490D0000}"/>
    <cellStyle name="Normal 2 2 2 15" xfId="3359" xr:uid="{00000000-0005-0000-0000-00004A0D0000}"/>
    <cellStyle name="Normal 2 2 2 15 2" xfId="3360" xr:uid="{00000000-0005-0000-0000-00004B0D0000}"/>
    <cellStyle name="Normal 2 2 2 16" xfId="3361" xr:uid="{00000000-0005-0000-0000-00004C0D0000}"/>
    <cellStyle name="Normal 2 2 2 16 2" xfId="3362" xr:uid="{00000000-0005-0000-0000-00004D0D0000}"/>
    <cellStyle name="Normal 2 2 2 17" xfId="3363" xr:uid="{00000000-0005-0000-0000-00004E0D0000}"/>
    <cellStyle name="Normal 2 2 2 17 2" xfId="3364" xr:uid="{00000000-0005-0000-0000-00004F0D0000}"/>
    <cellStyle name="Normal 2 2 2 18" xfId="3365" xr:uid="{00000000-0005-0000-0000-0000500D0000}"/>
    <cellStyle name="Normal 2 2 2 18 2" xfId="3366" xr:uid="{00000000-0005-0000-0000-0000510D0000}"/>
    <cellStyle name="Normal 2 2 2 19" xfId="3367" xr:uid="{00000000-0005-0000-0000-0000520D0000}"/>
    <cellStyle name="Normal 2 2 2 19 2" xfId="3368" xr:uid="{00000000-0005-0000-0000-0000530D0000}"/>
    <cellStyle name="Normal 2 2 2 2" xfId="3369" xr:uid="{00000000-0005-0000-0000-0000540D0000}"/>
    <cellStyle name="Normal 2 2 2 2 10" xfId="3370" xr:uid="{00000000-0005-0000-0000-0000550D0000}"/>
    <cellStyle name="Normal 2 2 2 2 10 2" xfId="3371" xr:uid="{00000000-0005-0000-0000-0000560D0000}"/>
    <cellStyle name="Normal 2 2 2 2 100" xfId="3372" xr:uid="{00000000-0005-0000-0000-0000570D0000}"/>
    <cellStyle name="Normal 2 2 2 2 101" xfId="3373" xr:uid="{00000000-0005-0000-0000-0000580D0000}"/>
    <cellStyle name="Normal 2 2 2 2 102" xfId="3374" xr:uid="{00000000-0005-0000-0000-0000590D0000}"/>
    <cellStyle name="Normal 2 2 2 2 103" xfId="3375" xr:uid="{00000000-0005-0000-0000-00005A0D0000}"/>
    <cellStyle name="Normal 2 2 2 2 104" xfId="3376" xr:uid="{00000000-0005-0000-0000-00005B0D0000}"/>
    <cellStyle name="Normal 2 2 2 2 105" xfId="3377" xr:uid="{00000000-0005-0000-0000-00005C0D0000}"/>
    <cellStyle name="Normal 2 2 2 2 106" xfId="3378" xr:uid="{00000000-0005-0000-0000-00005D0D0000}"/>
    <cellStyle name="Normal 2 2 2 2 107" xfId="3379" xr:uid="{00000000-0005-0000-0000-00005E0D0000}"/>
    <cellStyle name="Normal 2 2 2 2 108" xfId="3380" xr:uid="{00000000-0005-0000-0000-00005F0D0000}"/>
    <cellStyle name="Normal 2 2 2 2 109" xfId="3381" xr:uid="{00000000-0005-0000-0000-0000600D0000}"/>
    <cellStyle name="Normal 2 2 2 2 11" xfId="3382" xr:uid="{00000000-0005-0000-0000-0000610D0000}"/>
    <cellStyle name="Normal 2 2 2 2 11 2" xfId="3383" xr:uid="{00000000-0005-0000-0000-0000620D0000}"/>
    <cellStyle name="Normal 2 2 2 2 110" xfId="3384" xr:uid="{00000000-0005-0000-0000-0000630D0000}"/>
    <cellStyle name="Normal 2 2 2 2 111" xfId="3385" xr:uid="{00000000-0005-0000-0000-0000640D0000}"/>
    <cellStyle name="Normal 2 2 2 2 112" xfId="3386" xr:uid="{00000000-0005-0000-0000-0000650D0000}"/>
    <cellStyle name="Normal 2 2 2 2 113" xfId="3387" xr:uid="{00000000-0005-0000-0000-0000660D0000}"/>
    <cellStyle name="Normal 2 2 2 2 114" xfId="3388" xr:uid="{00000000-0005-0000-0000-0000670D0000}"/>
    <cellStyle name="Normal 2 2 2 2 115" xfId="3389" xr:uid="{00000000-0005-0000-0000-0000680D0000}"/>
    <cellStyle name="Normal 2 2 2 2 116" xfId="3390" xr:uid="{00000000-0005-0000-0000-0000690D0000}"/>
    <cellStyle name="Normal 2 2 2 2 117" xfId="3391" xr:uid="{00000000-0005-0000-0000-00006A0D0000}"/>
    <cellStyle name="Normal 2 2 2 2 118" xfId="3392" xr:uid="{00000000-0005-0000-0000-00006B0D0000}"/>
    <cellStyle name="Normal 2 2 2 2 119" xfId="3393" xr:uid="{00000000-0005-0000-0000-00006C0D0000}"/>
    <cellStyle name="Normal 2 2 2 2 12" xfId="3394" xr:uid="{00000000-0005-0000-0000-00006D0D0000}"/>
    <cellStyle name="Normal 2 2 2 2 12 2" xfId="3395" xr:uid="{00000000-0005-0000-0000-00006E0D0000}"/>
    <cellStyle name="Normal 2 2 2 2 120" xfId="3396" xr:uid="{00000000-0005-0000-0000-00006F0D0000}"/>
    <cellStyle name="Normal 2 2 2 2 121" xfId="3397" xr:uid="{00000000-0005-0000-0000-0000700D0000}"/>
    <cellStyle name="Normal 2 2 2 2 122" xfId="3398" xr:uid="{00000000-0005-0000-0000-0000710D0000}"/>
    <cellStyle name="Normal 2 2 2 2 123" xfId="3399" xr:uid="{00000000-0005-0000-0000-0000720D0000}"/>
    <cellStyle name="Normal 2 2 2 2 124" xfId="3400" xr:uid="{00000000-0005-0000-0000-0000730D0000}"/>
    <cellStyle name="Normal 2 2 2 2 125" xfId="3401" xr:uid="{00000000-0005-0000-0000-0000740D0000}"/>
    <cellStyle name="Normal 2 2 2 2 126" xfId="3402" xr:uid="{00000000-0005-0000-0000-0000750D0000}"/>
    <cellStyle name="Normal 2 2 2 2 127" xfId="3403" xr:uid="{00000000-0005-0000-0000-0000760D0000}"/>
    <cellStyle name="Normal 2 2 2 2 128" xfId="3404" xr:uid="{00000000-0005-0000-0000-0000770D0000}"/>
    <cellStyle name="Normal 2 2 2 2 129" xfId="3405" xr:uid="{00000000-0005-0000-0000-0000780D0000}"/>
    <cellStyle name="Normal 2 2 2 2 13" xfId="3406" xr:uid="{00000000-0005-0000-0000-0000790D0000}"/>
    <cellStyle name="Normal 2 2 2 2 13 2" xfId="3407" xr:uid="{00000000-0005-0000-0000-00007A0D0000}"/>
    <cellStyle name="Normal 2 2 2 2 130" xfId="3408" xr:uid="{00000000-0005-0000-0000-00007B0D0000}"/>
    <cellStyle name="Normal 2 2 2 2 131" xfId="3409" xr:uid="{00000000-0005-0000-0000-00007C0D0000}"/>
    <cellStyle name="Normal 2 2 2 2 132" xfId="3410" xr:uid="{00000000-0005-0000-0000-00007D0D0000}"/>
    <cellStyle name="Normal 2 2 2 2 133" xfId="3411" xr:uid="{00000000-0005-0000-0000-00007E0D0000}"/>
    <cellStyle name="Normal 2 2 2 2 134" xfId="3412" xr:uid="{00000000-0005-0000-0000-00007F0D0000}"/>
    <cellStyle name="Normal 2 2 2 2 135" xfId="3413" xr:uid="{00000000-0005-0000-0000-0000800D0000}"/>
    <cellStyle name="Normal 2 2 2 2 136" xfId="3414" xr:uid="{00000000-0005-0000-0000-0000810D0000}"/>
    <cellStyle name="Normal 2 2 2 2 137" xfId="3415" xr:uid="{00000000-0005-0000-0000-0000820D0000}"/>
    <cellStyle name="Normal 2 2 2 2 138" xfId="3416" xr:uid="{00000000-0005-0000-0000-0000830D0000}"/>
    <cellStyle name="Normal 2 2 2 2 139" xfId="3417" xr:uid="{00000000-0005-0000-0000-0000840D0000}"/>
    <cellStyle name="Normal 2 2 2 2 14" xfId="3418" xr:uid="{00000000-0005-0000-0000-0000850D0000}"/>
    <cellStyle name="Normal 2 2 2 2 14 2" xfId="3419" xr:uid="{00000000-0005-0000-0000-0000860D0000}"/>
    <cellStyle name="Normal 2 2 2 2 140" xfId="3420" xr:uid="{00000000-0005-0000-0000-0000870D0000}"/>
    <cellStyle name="Normal 2 2 2 2 141" xfId="3421" xr:uid="{00000000-0005-0000-0000-0000880D0000}"/>
    <cellStyle name="Normal 2 2 2 2 142" xfId="3422" xr:uid="{00000000-0005-0000-0000-0000890D0000}"/>
    <cellStyle name="Normal 2 2 2 2 143" xfId="3423" xr:uid="{00000000-0005-0000-0000-00008A0D0000}"/>
    <cellStyle name="Normal 2 2 2 2 144" xfId="3424" xr:uid="{00000000-0005-0000-0000-00008B0D0000}"/>
    <cellStyle name="Normal 2 2 2 2 145" xfId="7490" xr:uid="{00000000-0005-0000-0000-00008C0D0000}"/>
    <cellStyle name="Normal 2 2 2 2 15" xfId="3425" xr:uid="{00000000-0005-0000-0000-00008D0D0000}"/>
    <cellStyle name="Normal 2 2 2 2 15 2" xfId="3426" xr:uid="{00000000-0005-0000-0000-00008E0D0000}"/>
    <cellStyle name="Normal 2 2 2 2 16" xfId="3427" xr:uid="{00000000-0005-0000-0000-00008F0D0000}"/>
    <cellStyle name="Normal 2 2 2 2 16 2" xfId="3428" xr:uid="{00000000-0005-0000-0000-0000900D0000}"/>
    <cellStyle name="Normal 2 2 2 2 17" xfId="3429" xr:uid="{00000000-0005-0000-0000-0000910D0000}"/>
    <cellStyle name="Normal 2 2 2 2 17 2" xfId="3430" xr:uid="{00000000-0005-0000-0000-0000920D0000}"/>
    <cellStyle name="Normal 2 2 2 2 18" xfId="3431" xr:uid="{00000000-0005-0000-0000-0000930D0000}"/>
    <cellStyle name="Normal 2 2 2 2 18 2" xfId="3432" xr:uid="{00000000-0005-0000-0000-0000940D0000}"/>
    <cellStyle name="Normal 2 2 2 2 19" xfId="3433" xr:uid="{00000000-0005-0000-0000-0000950D0000}"/>
    <cellStyle name="Normal 2 2 2 2 19 2" xfId="3434" xr:uid="{00000000-0005-0000-0000-0000960D0000}"/>
    <cellStyle name="Normal 2 2 2 2 2" xfId="3435" xr:uid="{00000000-0005-0000-0000-0000970D0000}"/>
    <cellStyle name="Normal 2 2 2 2 2 2" xfId="3436" xr:uid="{00000000-0005-0000-0000-0000980D0000}"/>
    <cellStyle name="Normal 2 2 2 2 2 3" xfId="3437" xr:uid="{00000000-0005-0000-0000-0000990D0000}"/>
    <cellStyle name="Normal 2 2 2 2 2 4" xfId="3438" xr:uid="{00000000-0005-0000-0000-00009A0D0000}"/>
    <cellStyle name="Normal 2 2 2 2 2 5" xfId="7491" xr:uid="{00000000-0005-0000-0000-00009B0D0000}"/>
    <cellStyle name="Normal 2 2 2 2 20" xfId="3439" xr:uid="{00000000-0005-0000-0000-00009C0D0000}"/>
    <cellStyle name="Normal 2 2 2 2 20 2" xfId="3440" xr:uid="{00000000-0005-0000-0000-00009D0D0000}"/>
    <cellStyle name="Normal 2 2 2 2 21" xfId="3441" xr:uid="{00000000-0005-0000-0000-00009E0D0000}"/>
    <cellStyle name="Normal 2 2 2 2 21 2" xfId="3442" xr:uid="{00000000-0005-0000-0000-00009F0D0000}"/>
    <cellStyle name="Normal 2 2 2 2 22" xfId="3443" xr:uid="{00000000-0005-0000-0000-0000A00D0000}"/>
    <cellStyle name="Normal 2 2 2 2 22 2" xfId="3444" xr:uid="{00000000-0005-0000-0000-0000A10D0000}"/>
    <cellStyle name="Normal 2 2 2 2 23" xfId="3445" xr:uid="{00000000-0005-0000-0000-0000A20D0000}"/>
    <cellStyle name="Normal 2 2 2 2 23 2" xfId="3446" xr:uid="{00000000-0005-0000-0000-0000A30D0000}"/>
    <cellStyle name="Normal 2 2 2 2 24" xfId="3447" xr:uid="{00000000-0005-0000-0000-0000A40D0000}"/>
    <cellStyle name="Normal 2 2 2 2 24 2" xfId="3448" xr:uid="{00000000-0005-0000-0000-0000A50D0000}"/>
    <cellStyle name="Normal 2 2 2 2 25" xfId="3449" xr:uid="{00000000-0005-0000-0000-0000A60D0000}"/>
    <cellStyle name="Normal 2 2 2 2 25 2" xfId="3450" xr:uid="{00000000-0005-0000-0000-0000A70D0000}"/>
    <cellStyle name="Normal 2 2 2 2 26" xfId="3451" xr:uid="{00000000-0005-0000-0000-0000A80D0000}"/>
    <cellStyle name="Normal 2 2 2 2 26 2" xfId="3452" xr:uid="{00000000-0005-0000-0000-0000A90D0000}"/>
    <cellStyle name="Normal 2 2 2 2 27" xfId="3453" xr:uid="{00000000-0005-0000-0000-0000AA0D0000}"/>
    <cellStyle name="Normal 2 2 2 2 27 2" xfId="3454" xr:uid="{00000000-0005-0000-0000-0000AB0D0000}"/>
    <cellStyle name="Normal 2 2 2 2 28" xfId="3455" xr:uid="{00000000-0005-0000-0000-0000AC0D0000}"/>
    <cellStyle name="Normal 2 2 2 2 28 2" xfId="3456" xr:uid="{00000000-0005-0000-0000-0000AD0D0000}"/>
    <cellStyle name="Normal 2 2 2 2 29" xfId="3457" xr:uid="{00000000-0005-0000-0000-0000AE0D0000}"/>
    <cellStyle name="Normal 2 2 2 2 29 2" xfId="3458" xr:uid="{00000000-0005-0000-0000-0000AF0D0000}"/>
    <cellStyle name="Normal 2 2 2 2 3" xfId="3459" xr:uid="{00000000-0005-0000-0000-0000B00D0000}"/>
    <cellStyle name="Normal 2 2 2 2 3 2" xfId="3460" xr:uid="{00000000-0005-0000-0000-0000B10D0000}"/>
    <cellStyle name="Normal 2 2 2 2 3 2 2" xfId="3461" xr:uid="{00000000-0005-0000-0000-0000B20D0000}"/>
    <cellStyle name="Normal 2 2 2 2 3 3" xfId="3462" xr:uid="{00000000-0005-0000-0000-0000B30D0000}"/>
    <cellStyle name="Normal 2 2 2 2 3 4" xfId="3463" xr:uid="{00000000-0005-0000-0000-0000B40D0000}"/>
    <cellStyle name="Normal 2 2 2 2 3 5" xfId="3464" xr:uid="{00000000-0005-0000-0000-0000B50D0000}"/>
    <cellStyle name="Normal 2 2 2 2 3 6" xfId="3465" xr:uid="{00000000-0005-0000-0000-0000B60D0000}"/>
    <cellStyle name="Normal 2 2 2 2 3 7" xfId="3466" xr:uid="{00000000-0005-0000-0000-0000B70D0000}"/>
    <cellStyle name="Normal 2 2 2 2 3 8" xfId="3467" xr:uid="{00000000-0005-0000-0000-0000B80D0000}"/>
    <cellStyle name="Normal 2 2 2 2 3 9" xfId="3468" xr:uid="{00000000-0005-0000-0000-0000B90D0000}"/>
    <cellStyle name="Normal 2 2 2 2 30" xfId="3469" xr:uid="{00000000-0005-0000-0000-0000BA0D0000}"/>
    <cellStyle name="Normal 2 2 2 2 30 2" xfId="3470" xr:uid="{00000000-0005-0000-0000-0000BB0D0000}"/>
    <cellStyle name="Normal 2 2 2 2 31" xfId="3471" xr:uid="{00000000-0005-0000-0000-0000BC0D0000}"/>
    <cellStyle name="Normal 2 2 2 2 31 2" xfId="3472" xr:uid="{00000000-0005-0000-0000-0000BD0D0000}"/>
    <cellStyle name="Normal 2 2 2 2 32" xfId="3473" xr:uid="{00000000-0005-0000-0000-0000BE0D0000}"/>
    <cellStyle name="Normal 2 2 2 2 32 2" xfId="3474" xr:uid="{00000000-0005-0000-0000-0000BF0D0000}"/>
    <cellStyle name="Normal 2 2 2 2 33" xfId="3475" xr:uid="{00000000-0005-0000-0000-0000C00D0000}"/>
    <cellStyle name="Normal 2 2 2 2 33 2" xfId="3476" xr:uid="{00000000-0005-0000-0000-0000C10D0000}"/>
    <cellStyle name="Normal 2 2 2 2 34" xfId="3477" xr:uid="{00000000-0005-0000-0000-0000C20D0000}"/>
    <cellStyle name="Normal 2 2 2 2 34 2" xfId="3478" xr:uid="{00000000-0005-0000-0000-0000C30D0000}"/>
    <cellStyle name="Normal 2 2 2 2 35" xfId="3479" xr:uid="{00000000-0005-0000-0000-0000C40D0000}"/>
    <cellStyle name="Normal 2 2 2 2 35 2" xfId="3480" xr:uid="{00000000-0005-0000-0000-0000C50D0000}"/>
    <cellStyle name="Normal 2 2 2 2 36" xfId="3481" xr:uid="{00000000-0005-0000-0000-0000C60D0000}"/>
    <cellStyle name="Normal 2 2 2 2 36 2" xfId="3482" xr:uid="{00000000-0005-0000-0000-0000C70D0000}"/>
    <cellStyle name="Normal 2 2 2 2 37" xfId="3483" xr:uid="{00000000-0005-0000-0000-0000C80D0000}"/>
    <cellStyle name="Normal 2 2 2 2 37 2" xfId="3484" xr:uid="{00000000-0005-0000-0000-0000C90D0000}"/>
    <cellStyle name="Normal 2 2 2 2 38" xfId="3485" xr:uid="{00000000-0005-0000-0000-0000CA0D0000}"/>
    <cellStyle name="Normal 2 2 2 2 38 2" xfId="3486" xr:uid="{00000000-0005-0000-0000-0000CB0D0000}"/>
    <cellStyle name="Normal 2 2 2 2 39" xfId="3487" xr:uid="{00000000-0005-0000-0000-0000CC0D0000}"/>
    <cellStyle name="Normal 2 2 2 2 39 2" xfId="3488" xr:uid="{00000000-0005-0000-0000-0000CD0D0000}"/>
    <cellStyle name="Normal 2 2 2 2 4" xfId="3489" xr:uid="{00000000-0005-0000-0000-0000CE0D0000}"/>
    <cellStyle name="Normal 2 2 2 2 4 2" xfId="3490" xr:uid="{00000000-0005-0000-0000-0000CF0D0000}"/>
    <cellStyle name="Normal 2 2 2 2 40" xfId="3491" xr:uid="{00000000-0005-0000-0000-0000D00D0000}"/>
    <cellStyle name="Normal 2 2 2 2 40 2" xfId="3492" xr:uid="{00000000-0005-0000-0000-0000D10D0000}"/>
    <cellStyle name="Normal 2 2 2 2 41" xfId="3493" xr:uid="{00000000-0005-0000-0000-0000D20D0000}"/>
    <cellStyle name="Normal 2 2 2 2 41 2" xfId="3494" xr:uid="{00000000-0005-0000-0000-0000D30D0000}"/>
    <cellStyle name="Normal 2 2 2 2 42" xfId="3495" xr:uid="{00000000-0005-0000-0000-0000D40D0000}"/>
    <cellStyle name="Normal 2 2 2 2 42 2" xfId="3496" xr:uid="{00000000-0005-0000-0000-0000D50D0000}"/>
    <cellStyle name="Normal 2 2 2 2 43" xfId="3497" xr:uid="{00000000-0005-0000-0000-0000D60D0000}"/>
    <cellStyle name="Normal 2 2 2 2 43 2" xfId="3498" xr:uid="{00000000-0005-0000-0000-0000D70D0000}"/>
    <cellStyle name="Normal 2 2 2 2 44" xfId="3499" xr:uid="{00000000-0005-0000-0000-0000D80D0000}"/>
    <cellStyle name="Normal 2 2 2 2 44 2" xfId="3500" xr:uid="{00000000-0005-0000-0000-0000D90D0000}"/>
    <cellStyle name="Normal 2 2 2 2 45" xfId="3501" xr:uid="{00000000-0005-0000-0000-0000DA0D0000}"/>
    <cellStyle name="Normal 2 2 2 2 45 2" xfId="3502" xr:uid="{00000000-0005-0000-0000-0000DB0D0000}"/>
    <cellStyle name="Normal 2 2 2 2 46" xfId="3503" xr:uid="{00000000-0005-0000-0000-0000DC0D0000}"/>
    <cellStyle name="Normal 2 2 2 2 46 2" xfId="3504" xr:uid="{00000000-0005-0000-0000-0000DD0D0000}"/>
    <cellStyle name="Normal 2 2 2 2 47" xfId="3505" xr:uid="{00000000-0005-0000-0000-0000DE0D0000}"/>
    <cellStyle name="Normal 2 2 2 2 47 2" xfId="3506" xr:uid="{00000000-0005-0000-0000-0000DF0D0000}"/>
    <cellStyle name="Normal 2 2 2 2 48" xfId="3507" xr:uid="{00000000-0005-0000-0000-0000E00D0000}"/>
    <cellStyle name="Normal 2 2 2 2 48 2" xfId="3508" xr:uid="{00000000-0005-0000-0000-0000E10D0000}"/>
    <cellStyle name="Normal 2 2 2 2 49" xfId="3509" xr:uid="{00000000-0005-0000-0000-0000E20D0000}"/>
    <cellStyle name="Normal 2 2 2 2 49 2" xfId="3510" xr:uid="{00000000-0005-0000-0000-0000E30D0000}"/>
    <cellStyle name="Normal 2 2 2 2 5" xfId="3511" xr:uid="{00000000-0005-0000-0000-0000E40D0000}"/>
    <cellStyle name="Normal 2 2 2 2 5 2" xfId="3512" xr:uid="{00000000-0005-0000-0000-0000E50D0000}"/>
    <cellStyle name="Normal 2 2 2 2 50" xfId="3513" xr:uid="{00000000-0005-0000-0000-0000E60D0000}"/>
    <cellStyle name="Normal 2 2 2 2 50 2" xfId="3514" xr:uid="{00000000-0005-0000-0000-0000E70D0000}"/>
    <cellStyle name="Normal 2 2 2 2 51" xfId="3515" xr:uid="{00000000-0005-0000-0000-0000E80D0000}"/>
    <cellStyle name="Normal 2 2 2 2 51 2" xfId="3516" xr:uid="{00000000-0005-0000-0000-0000E90D0000}"/>
    <cellStyle name="Normal 2 2 2 2 52" xfId="3517" xr:uid="{00000000-0005-0000-0000-0000EA0D0000}"/>
    <cellStyle name="Normal 2 2 2 2 52 2" xfId="3518" xr:uid="{00000000-0005-0000-0000-0000EB0D0000}"/>
    <cellStyle name="Normal 2 2 2 2 53" xfId="3519" xr:uid="{00000000-0005-0000-0000-0000EC0D0000}"/>
    <cellStyle name="Normal 2 2 2 2 53 2" xfId="3520" xr:uid="{00000000-0005-0000-0000-0000ED0D0000}"/>
    <cellStyle name="Normal 2 2 2 2 54" xfId="3521" xr:uid="{00000000-0005-0000-0000-0000EE0D0000}"/>
    <cellStyle name="Normal 2 2 2 2 54 2" xfId="3522" xr:uid="{00000000-0005-0000-0000-0000EF0D0000}"/>
    <cellStyle name="Normal 2 2 2 2 55" xfId="3523" xr:uid="{00000000-0005-0000-0000-0000F00D0000}"/>
    <cellStyle name="Normal 2 2 2 2 55 2" xfId="3524" xr:uid="{00000000-0005-0000-0000-0000F10D0000}"/>
    <cellStyle name="Normal 2 2 2 2 56" xfId="3525" xr:uid="{00000000-0005-0000-0000-0000F20D0000}"/>
    <cellStyle name="Normal 2 2 2 2 56 2" xfId="3526" xr:uid="{00000000-0005-0000-0000-0000F30D0000}"/>
    <cellStyle name="Normal 2 2 2 2 57" xfId="3527" xr:uid="{00000000-0005-0000-0000-0000F40D0000}"/>
    <cellStyle name="Normal 2 2 2 2 57 2" xfId="3528" xr:uid="{00000000-0005-0000-0000-0000F50D0000}"/>
    <cellStyle name="Normal 2 2 2 2 58" xfId="3529" xr:uid="{00000000-0005-0000-0000-0000F60D0000}"/>
    <cellStyle name="Normal 2 2 2 2 58 2" xfId="3530" xr:uid="{00000000-0005-0000-0000-0000F70D0000}"/>
    <cellStyle name="Normal 2 2 2 2 59" xfId="3531" xr:uid="{00000000-0005-0000-0000-0000F80D0000}"/>
    <cellStyle name="Normal 2 2 2 2 59 2" xfId="3532" xr:uid="{00000000-0005-0000-0000-0000F90D0000}"/>
    <cellStyle name="Normal 2 2 2 2 6" xfId="3533" xr:uid="{00000000-0005-0000-0000-0000FA0D0000}"/>
    <cellStyle name="Normal 2 2 2 2 6 2" xfId="3534" xr:uid="{00000000-0005-0000-0000-0000FB0D0000}"/>
    <cellStyle name="Normal 2 2 2 2 60" xfId="3535" xr:uid="{00000000-0005-0000-0000-0000FC0D0000}"/>
    <cellStyle name="Normal 2 2 2 2 60 2" xfId="3536" xr:uid="{00000000-0005-0000-0000-0000FD0D0000}"/>
    <cellStyle name="Normal 2 2 2 2 61" xfId="3537" xr:uid="{00000000-0005-0000-0000-0000FE0D0000}"/>
    <cellStyle name="Normal 2 2 2 2 61 2" xfId="3538" xr:uid="{00000000-0005-0000-0000-0000FF0D0000}"/>
    <cellStyle name="Normal 2 2 2 2 62" xfId="3539" xr:uid="{00000000-0005-0000-0000-0000000E0000}"/>
    <cellStyle name="Normal 2 2 2 2 63" xfId="3540" xr:uid="{00000000-0005-0000-0000-0000010E0000}"/>
    <cellStyle name="Normal 2 2 2 2 63 2" xfId="3541" xr:uid="{00000000-0005-0000-0000-0000020E0000}"/>
    <cellStyle name="Normal 2 2 2 2 64" xfId="3542" xr:uid="{00000000-0005-0000-0000-0000030E0000}"/>
    <cellStyle name="Normal 2 2 2 2 65" xfId="3543" xr:uid="{00000000-0005-0000-0000-0000040E0000}"/>
    <cellStyle name="Normal 2 2 2 2 66" xfId="3544" xr:uid="{00000000-0005-0000-0000-0000050E0000}"/>
    <cellStyle name="Normal 2 2 2 2 67" xfId="3545" xr:uid="{00000000-0005-0000-0000-0000060E0000}"/>
    <cellStyle name="Normal 2 2 2 2 68" xfId="3546" xr:uid="{00000000-0005-0000-0000-0000070E0000}"/>
    <cellStyle name="Normal 2 2 2 2 69" xfId="3547" xr:uid="{00000000-0005-0000-0000-0000080E0000}"/>
    <cellStyle name="Normal 2 2 2 2 7" xfId="3548" xr:uid="{00000000-0005-0000-0000-0000090E0000}"/>
    <cellStyle name="Normal 2 2 2 2 7 2" xfId="3549" xr:uid="{00000000-0005-0000-0000-00000A0E0000}"/>
    <cellStyle name="Normal 2 2 2 2 70" xfId="3550" xr:uid="{00000000-0005-0000-0000-00000B0E0000}"/>
    <cellStyle name="Normal 2 2 2 2 71" xfId="3551" xr:uid="{00000000-0005-0000-0000-00000C0E0000}"/>
    <cellStyle name="Normal 2 2 2 2 72" xfId="3552" xr:uid="{00000000-0005-0000-0000-00000D0E0000}"/>
    <cellStyle name="Normal 2 2 2 2 73" xfId="3553" xr:uid="{00000000-0005-0000-0000-00000E0E0000}"/>
    <cellStyle name="Normal 2 2 2 2 74" xfId="3554" xr:uid="{00000000-0005-0000-0000-00000F0E0000}"/>
    <cellStyle name="Normal 2 2 2 2 75" xfId="3555" xr:uid="{00000000-0005-0000-0000-0000100E0000}"/>
    <cellStyle name="Normal 2 2 2 2 76" xfId="3556" xr:uid="{00000000-0005-0000-0000-0000110E0000}"/>
    <cellStyle name="Normal 2 2 2 2 77" xfId="3557" xr:uid="{00000000-0005-0000-0000-0000120E0000}"/>
    <cellStyle name="Normal 2 2 2 2 78" xfId="3558" xr:uid="{00000000-0005-0000-0000-0000130E0000}"/>
    <cellStyle name="Normal 2 2 2 2 79" xfId="3559" xr:uid="{00000000-0005-0000-0000-0000140E0000}"/>
    <cellStyle name="Normal 2 2 2 2 8" xfId="3560" xr:uid="{00000000-0005-0000-0000-0000150E0000}"/>
    <cellStyle name="Normal 2 2 2 2 8 2" xfId="3561" xr:uid="{00000000-0005-0000-0000-0000160E0000}"/>
    <cellStyle name="Normal 2 2 2 2 80" xfId="3562" xr:uid="{00000000-0005-0000-0000-0000170E0000}"/>
    <cellStyle name="Normal 2 2 2 2 81" xfId="3563" xr:uid="{00000000-0005-0000-0000-0000180E0000}"/>
    <cellStyle name="Normal 2 2 2 2 82" xfId="3564" xr:uid="{00000000-0005-0000-0000-0000190E0000}"/>
    <cellStyle name="Normal 2 2 2 2 83" xfId="3565" xr:uid="{00000000-0005-0000-0000-00001A0E0000}"/>
    <cellStyle name="Normal 2 2 2 2 84" xfId="3566" xr:uid="{00000000-0005-0000-0000-00001B0E0000}"/>
    <cellStyle name="Normal 2 2 2 2 85" xfId="3567" xr:uid="{00000000-0005-0000-0000-00001C0E0000}"/>
    <cellStyle name="Normal 2 2 2 2 86" xfId="3568" xr:uid="{00000000-0005-0000-0000-00001D0E0000}"/>
    <cellStyle name="Normal 2 2 2 2 87" xfId="3569" xr:uid="{00000000-0005-0000-0000-00001E0E0000}"/>
    <cellStyle name="Normal 2 2 2 2 88" xfId="3570" xr:uid="{00000000-0005-0000-0000-00001F0E0000}"/>
    <cellStyle name="Normal 2 2 2 2 89" xfId="3571" xr:uid="{00000000-0005-0000-0000-0000200E0000}"/>
    <cellStyle name="Normal 2 2 2 2 9" xfId="3572" xr:uid="{00000000-0005-0000-0000-0000210E0000}"/>
    <cellStyle name="Normal 2 2 2 2 9 2" xfId="3573" xr:uid="{00000000-0005-0000-0000-0000220E0000}"/>
    <cellStyle name="Normal 2 2 2 2 90" xfId="3574" xr:uid="{00000000-0005-0000-0000-0000230E0000}"/>
    <cellStyle name="Normal 2 2 2 2 91" xfId="3575" xr:uid="{00000000-0005-0000-0000-0000240E0000}"/>
    <cellStyle name="Normal 2 2 2 2 92" xfId="3576" xr:uid="{00000000-0005-0000-0000-0000250E0000}"/>
    <cellStyle name="Normal 2 2 2 2 92 2" xfId="3577" xr:uid="{00000000-0005-0000-0000-0000260E0000}"/>
    <cellStyle name="Normal 2 2 2 2 93" xfId="3578" xr:uid="{00000000-0005-0000-0000-0000270E0000}"/>
    <cellStyle name="Normal 2 2 2 2 94" xfId="3579" xr:uid="{00000000-0005-0000-0000-0000280E0000}"/>
    <cellStyle name="Normal 2 2 2 2 95" xfId="3580" xr:uid="{00000000-0005-0000-0000-0000290E0000}"/>
    <cellStyle name="Normal 2 2 2 2 96" xfId="3581" xr:uid="{00000000-0005-0000-0000-00002A0E0000}"/>
    <cellStyle name="Normal 2 2 2 2 97" xfId="3582" xr:uid="{00000000-0005-0000-0000-00002B0E0000}"/>
    <cellStyle name="Normal 2 2 2 2 98" xfId="3583" xr:uid="{00000000-0005-0000-0000-00002C0E0000}"/>
    <cellStyle name="Normal 2 2 2 2 99" xfId="3584" xr:uid="{00000000-0005-0000-0000-00002D0E0000}"/>
    <cellStyle name="Normal 2 2 2 20" xfId="3585" xr:uid="{00000000-0005-0000-0000-00002E0E0000}"/>
    <cellStyle name="Normal 2 2 2 20 2" xfId="3586" xr:uid="{00000000-0005-0000-0000-00002F0E0000}"/>
    <cellStyle name="Normal 2 2 2 21" xfId="3587" xr:uid="{00000000-0005-0000-0000-0000300E0000}"/>
    <cellStyle name="Normal 2 2 2 21 2" xfId="3588" xr:uid="{00000000-0005-0000-0000-0000310E0000}"/>
    <cellStyle name="Normal 2 2 2 22" xfId="3589" xr:uid="{00000000-0005-0000-0000-0000320E0000}"/>
    <cellStyle name="Normal 2 2 2 22 2" xfId="3590" xr:uid="{00000000-0005-0000-0000-0000330E0000}"/>
    <cellStyle name="Normal 2 2 2 23" xfId="3591" xr:uid="{00000000-0005-0000-0000-0000340E0000}"/>
    <cellStyle name="Normal 2 2 2 23 2" xfId="3592" xr:uid="{00000000-0005-0000-0000-0000350E0000}"/>
    <cellStyle name="Normal 2 2 2 24" xfId="3593" xr:uid="{00000000-0005-0000-0000-0000360E0000}"/>
    <cellStyle name="Normal 2 2 2 24 2" xfId="3594" xr:uid="{00000000-0005-0000-0000-0000370E0000}"/>
    <cellStyle name="Normal 2 2 2 25" xfId="3595" xr:uid="{00000000-0005-0000-0000-0000380E0000}"/>
    <cellStyle name="Normal 2 2 2 25 2" xfId="3596" xr:uid="{00000000-0005-0000-0000-0000390E0000}"/>
    <cellStyle name="Normal 2 2 2 26" xfId="3597" xr:uid="{00000000-0005-0000-0000-00003A0E0000}"/>
    <cellStyle name="Normal 2 2 2 26 2" xfId="3598" xr:uid="{00000000-0005-0000-0000-00003B0E0000}"/>
    <cellStyle name="Normal 2 2 2 27" xfId="3599" xr:uid="{00000000-0005-0000-0000-00003C0E0000}"/>
    <cellStyle name="Normal 2 2 2 27 2" xfId="3600" xr:uid="{00000000-0005-0000-0000-00003D0E0000}"/>
    <cellStyle name="Normal 2 2 2 28" xfId="3601" xr:uid="{00000000-0005-0000-0000-00003E0E0000}"/>
    <cellStyle name="Normal 2 2 2 28 2" xfId="3602" xr:uid="{00000000-0005-0000-0000-00003F0E0000}"/>
    <cellStyle name="Normal 2 2 2 29" xfId="3603" xr:uid="{00000000-0005-0000-0000-0000400E0000}"/>
    <cellStyle name="Normal 2 2 2 29 2" xfId="3604" xr:uid="{00000000-0005-0000-0000-0000410E0000}"/>
    <cellStyle name="Normal 2 2 2 3" xfId="3605" xr:uid="{00000000-0005-0000-0000-0000420E0000}"/>
    <cellStyle name="Normal 2 2 2 3 2" xfId="3606" xr:uid="{00000000-0005-0000-0000-0000430E0000}"/>
    <cellStyle name="Normal 2 2 2 3 3" xfId="3607" xr:uid="{00000000-0005-0000-0000-0000440E0000}"/>
    <cellStyle name="Normal 2 2 2 3 4" xfId="3608" xr:uid="{00000000-0005-0000-0000-0000450E0000}"/>
    <cellStyle name="Normal 2 2 2 3 5" xfId="7492" xr:uid="{00000000-0005-0000-0000-0000460E0000}"/>
    <cellStyle name="Normal 2 2 2 30" xfId="3609" xr:uid="{00000000-0005-0000-0000-0000470E0000}"/>
    <cellStyle name="Normal 2 2 2 30 2" xfId="3610" xr:uid="{00000000-0005-0000-0000-0000480E0000}"/>
    <cellStyle name="Normal 2 2 2 31" xfId="3611" xr:uid="{00000000-0005-0000-0000-0000490E0000}"/>
    <cellStyle name="Normal 2 2 2 31 2" xfId="3612" xr:uid="{00000000-0005-0000-0000-00004A0E0000}"/>
    <cellStyle name="Normal 2 2 2 32" xfId="3613" xr:uid="{00000000-0005-0000-0000-00004B0E0000}"/>
    <cellStyle name="Normal 2 2 2 32 2" xfId="3614" xr:uid="{00000000-0005-0000-0000-00004C0E0000}"/>
    <cellStyle name="Normal 2 2 2 33" xfId="3615" xr:uid="{00000000-0005-0000-0000-00004D0E0000}"/>
    <cellStyle name="Normal 2 2 2 33 2" xfId="3616" xr:uid="{00000000-0005-0000-0000-00004E0E0000}"/>
    <cellStyle name="Normal 2 2 2 34" xfId="3617" xr:uid="{00000000-0005-0000-0000-00004F0E0000}"/>
    <cellStyle name="Normal 2 2 2 34 2" xfId="3618" xr:uid="{00000000-0005-0000-0000-0000500E0000}"/>
    <cellStyle name="Normal 2 2 2 35" xfId="3619" xr:uid="{00000000-0005-0000-0000-0000510E0000}"/>
    <cellStyle name="Normal 2 2 2 35 2" xfId="3620" xr:uid="{00000000-0005-0000-0000-0000520E0000}"/>
    <cellStyle name="Normal 2 2 2 36" xfId="3621" xr:uid="{00000000-0005-0000-0000-0000530E0000}"/>
    <cellStyle name="Normal 2 2 2 36 2" xfId="3622" xr:uid="{00000000-0005-0000-0000-0000540E0000}"/>
    <cellStyle name="Normal 2 2 2 37" xfId="3623" xr:uid="{00000000-0005-0000-0000-0000550E0000}"/>
    <cellStyle name="Normal 2 2 2 37 2" xfId="3624" xr:uid="{00000000-0005-0000-0000-0000560E0000}"/>
    <cellStyle name="Normal 2 2 2 38" xfId="3625" xr:uid="{00000000-0005-0000-0000-0000570E0000}"/>
    <cellStyle name="Normal 2 2 2 38 2" xfId="3626" xr:uid="{00000000-0005-0000-0000-0000580E0000}"/>
    <cellStyle name="Normal 2 2 2 39" xfId="3627" xr:uid="{00000000-0005-0000-0000-0000590E0000}"/>
    <cellStyle name="Normal 2 2 2 39 2" xfId="3628" xr:uid="{00000000-0005-0000-0000-00005A0E0000}"/>
    <cellStyle name="Normal 2 2 2 4" xfId="3629" xr:uid="{00000000-0005-0000-0000-00005B0E0000}"/>
    <cellStyle name="Normal 2 2 2 4 2" xfId="3630" xr:uid="{00000000-0005-0000-0000-00005C0E0000}"/>
    <cellStyle name="Normal 2 2 2 4 3" xfId="3631" xr:uid="{00000000-0005-0000-0000-00005D0E0000}"/>
    <cellStyle name="Normal 2 2 2 4 4" xfId="3632" xr:uid="{00000000-0005-0000-0000-00005E0E0000}"/>
    <cellStyle name="Normal 2 2 2 4 5" xfId="7493" xr:uid="{00000000-0005-0000-0000-00005F0E0000}"/>
    <cellStyle name="Normal 2 2 2 40" xfId="3633" xr:uid="{00000000-0005-0000-0000-0000600E0000}"/>
    <cellStyle name="Normal 2 2 2 40 2" xfId="3634" xr:uid="{00000000-0005-0000-0000-0000610E0000}"/>
    <cellStyle name="Normal 2 2 2 41" xfId="3635" xr:uid="{00000000-0005-0000-0000-0000620E0000}"/>
    <cellStyle name="Normal 2 2 2 41 2" xfId="3636" xr:uid="{00000000-0005-0000-0000-0000630E0000}"/>
    <cellStyle name="Normal 2 2 2 42" xfId="3637" xr:uid="{00000000-0005-0000-0000-0000640E0000}"/>
    <cellStyle name="Normal 2 2 2 42 2" xfId="3638" xr:uid="{00000000-0005-0000-0000-0000650E0000}"/>
    <cellStyle name="Normal 2 2 2 43" xfId="3639" xr:uid="{00000000-0005-0000-0000-0000660E0000}"/>
    <cellStyle name="Normal 2 2 2 43 2" xfId="3640" xr:uid="{00000000-0005-0000-0000-0000670E0000}"/>
    <cellStyle name="Normal 2 2 2 44" xfId="3641" xr:uid="{00000000-0005-0000-0000-0000680E0000}"/>
    <cellStyle name="Normal 2 2 2 44 2" xfId="3642" xr:uid="{00000000-0005-0000-0000-0000690E0000}"/>
    <cellStyle name="Normal 2 2 2 45" xfId="3643" xr:uid="{00000000-0005-0000-0000-00006A0E0000}"/>
    <cellStyle name="Normal 2 2 2 45 2" xfId="3644" xr:uid="{00000000-0005-0000-0000-00006B0E0000}"/>
    <cellStyle name="Normal 2 2 2 46" xfId="3645" xr:uid="{00000000-0005-0000-0000-00006C0E0000}"/>
    <cellStyle name="Normal 2 2 2 46 2" xfId="3646" xr:uid="{00000000-0005-0000-0000-00006D0E0000}"/>
    <cellStyle name="Normal 2 2 2 47" xfId="3647" xr:uid="{00000000-0005-0000-0000-00006E0E0000}"/>
    <cellStyle name="Normal 2 2 2 47 2" xfId="3648" xr:uid="{00000000-0005-0000-0000-00006F0E0000}"/>
    <cellStyle name="Normal 2 2 2 48" xfId="3649" xr:uid="{00000000-0005-0000-0000-0000700E0000}"/>
    <cellStyle name="Normal 2 2 2 48 2" xfId="3650" xr:uid="{00000000-0005-0000-0000-0000710E0000}"/>
    <cellStyle name="Normal 2 2 2 49" xfId="3651" xr:uid="{00000000-0005-0000-0000-0000720E0000}"/>
    <cellStyle name="Normal 2 2 2 49 2" xfId="3652" xr:uid="{00000000-0005-0000-0000-0000730E0000}"/>
    <cellStyle name="Normal 2 2 2 5" xfId="3653" xr:uid="{00000000-0005-0000-0000-0000740E0000}"/>
    <cellStyle name="Normal 2 2 2 5 10" xfId="3654" xr:uid="{00000000-0005-0000-0000-0000750E0000}"/>
    <cellStyle name="Normal 2 2 2 5 11" xfId="3655" xr:uid="{00000000-0005-0000-0000-0000760E0000}"/>
    <cellStyle name="Normal 2 2 2 5 12" xfId="3656" xr:uid="{00000000-0005-0000-0000-0000770E0000}"/>
    <cellStyle name="Normal 2 2 2 5 13" xfId="3657" xr:uid="{00000000-0005-0000-0000-0000780E0000}"/>
    <cellStyle name="Normal 2 2 2 5 14" xfId="3658" xr:uid="{00000000-0005-0000-0000-0000790E0000}"/>
    <cellStyle name="Normal 2 2 2 5 15" xfId="3659" xr:uid="{00000000-0005-0000-0000-00007A0E0000}"/>
    <cellStyle name="Normal 2 2 2 5 16" xfId="3660" xr:uid="{00000000-0005-0000-0000-00007B0E0000}"/>
    <cellStyle name="Normal 2 2 2 5 17" xfId="3661" xr:uid="{00000000-0005-0000-0000-00007C0E0000}"/>
    <cellStyle name="Normal 2 2 2 5 18" xfId="3662" xr:uid="{00000000-0005-0000-0000-00007D0E0000}"/>
    <cellStyle name="Normal 2 2 2 5 19" xfId="3663" xr:uid="{00000000-0005-0000-0000-00007E0E0000}"/>
    <cellStyle name="Normal 2 2 2 5 2" xfId="3664" xr:uid="{00000000-0005-0000-0000-00007F0E0000}"/>
    <cellStyle name="Normal 2 2 2 5 2 2" xfId="3665" xr:uid="{00000000-0005-0000-0000-0000800E0000}"/>
    <cellStyle name="Normal 2 2 2 5 2 2 2" xfId="3666" xr:uid="{00000000-0005-0000-0000-0000810E0000}"/>
    <cellStyle name="Normal 2 2 2 5 2 2 2 2" xfId="3667" xr:uid="{00000000-0005-0000-0000-0000820E0000}"/>
    <cellStyle name="Normal 2 2 2 5 2 2 3" xfId="3668" xr:uid="{00000000-0005-0000-0000-0000830E0000}"/>
    <cellStyle name="Normal 2 2 2 5 2 3" xfId="3669" xr:uid="{00000000-0005-0000-0000-0000840E0000}"/>
    <cellStyle name="Normal 2 2 2 5 2 3 2" xfId="3670" xr:uid="{00000000-0005-0000-0000-0000850E0000}"/>
    <cellStyle name="Normal 2 2 2 5 2 3 2 2" xfId="3671" xr:uid="{00000000-0005-0000-0000-0000860E0000}"/>
    <cellStyle name="Normal 2 2 2 5 2 3 3" xfId="3672" xr:uid="{00000000-0005-0000-0000-0000870E0000}"/>
    <cellStyle name="Normal 2 2 2 5 2 4" xfId="3673" xr:uid="{00000000-0005-0000-0000-0000880E0000}"/>
    <cellStyle name="Normal 2 2 2 5 2 4 2" xfId="3674" xr:uid="{00000000-0005-0000-0000-0000890E0000}"/>
    <cellStyle name="Normal 2 2 2 5 2 4 2 2" xfId="3675" xr:uid="{00000000-0005-0000-0000-00008A0E0000}"/>
    <cellStyle name="Normal 2 2 2 5 2 4 3" xfId="3676" xr:uid="{00000000-0005-0000-0000-00008B0E0000}"/>
    <cellStyle name="Normal 2 2 2 5 2 5" xfId="3677" xr:uid="{00000000-0005-0000-0000-00008C0E0000}"/>
    <cellStyle name="Normal 2 2 2 5 2 5 2" xfId="3678" xr:uid="{00000000-0005-0000-0000-00008D0E0000}"/>
    <cellStyle name="Normal 2 2 2 5 2 5 2 2" xfId="3679" xr:uid="{00000000-0005-0000-0000-00008E0E0000}"/>
    <cellStyle name="Normal 2 2 2 5 2 5 3" xfId="3680" xr:uid="{00000000-0005-0000-0000-00008F0E0000}"/>
    <cellStyle name="Normal 2 2 2 5 2 6" xfId="3681" xr:uid="{00000000-0005-0000-0000-0000900E0000}"/>
    <cellStyle name="Normal 2 2 2 5 2 6 2" xfId="3682" xr:uid="{00000000-0005-0000-0000-0000910E0000}"/>
    <cellStyle name="Normal 2 2 2 5 2 7" xfId="3683" xr:uid="{00000000-0005-0000-0000-0000920E0000}"/>
    <cellStyle name="Normal 2 2 2 5 20" xfId="3684" xr:uid="{00000000-0005-0000-0000-0000930E0000}"/>
    <cellStyle name="Normal 2 2 2 5 21" xfId="3685" xr:uid="{00000000-0005-0000-0000-0000940E0000}"/>
    <cellStyle name="Normal 2 2 2 5 22" xfId="3686" xr:uid="{00000000-0005-0000-0000-0000950E0000}"/>
    <cellStyle name="Normal 2 2 2 5 23" xfId="3687" xr:uid="{00000000-0005-0000-0000-0000960E0000}"/>
    <cellStyle name="Normal 2 2 2 5 24" xfId="3688" xr:uid="{00000000-0005-0000-0000-0000970E0000}"/>
    <cellStyle name="Normal 2 2 2 5 25" xfId="3689" xr:uid="{00000000-0005-0000-0000-0000980E0000}"/>
    <cellStyle name="Normal 2 2 2 5 26" xfId="3690" xr:uid="{00000000-0005-0000-0000-0000990E0000}"/>
    <cellStyle name="Normal 2 2 2 5 27" xfId="3691" xr:uid="{00000000-0005-0000-0000-00009A0E0000}"/>
    <cellStyle name="Normal 2 2 2 5 28" xfId="3692" xr:uid="{00000000-0005-0000-0000-00009B0E0000}"/>
    <cellStyle name="Normal 2 2 2 5 29" xfId="3693" xr:uid="{00000000-0005-0000-0000-00009C0E0000}"/>
    <cellStyle name="Normal 2 2 2 5 3" xfId="3694" xr:uid="{00000000-0005-0000-0000-00009D0E0000}"/>
    <cellStyle name="Normal 2 2 2 5 3 2" xfId="3695" xr:uid="{00000000-0005-0000-0000-00009E0E0000}"/>
    <cellStyle name="Normal 2 2 2 5 30" xfId="3696" xr:uid="{00000000-0005-0000-0000-00009F0E0000}"/>
    <cellStyle name="Normal 2 2 2 5 31" xfId="3697" xr:uid="{00000000-0005-0000-0000-0000A00E0000}"/>
    <cellStyle name="Normal 2 2 2 5 32" xfId="3698" xr:uid="{00000000-0005-0000-0000-0000A10E0000}"/>
    <cellStyle name="Normal 2 2 2 5 33" xfId="3699" xr:uid="{00000000-0005-0000-0000-0000A20E0000}"/>
    <cellStyle name="Normal 2 2 2 5 34" xfId="3700" xr:uid="{00000000-0005-0000-0000-0000A30E0000}"/>
    <cellStyle name="Normal 2 2 2 5 35" xfId="3701" xr:uid="{00000000-0005-0000-0000-0000A40E0000}"/>
    <cellStyle name="Normal 2 2 2 5 36" xfId="3702" xr:uid="{00000000-0005-0000-0000-0000A50E0000}"/>
    <cellStyle name="Normal 2 2 2 5 37" xfId="3703" xr:uid="{00000000-0005-0000-0000-0000A60E0000}"/>
    <cellStyle name="Normal 2 2 2 5 38" xfId="3704" xr:uid="{00000000-0005-0000-0000-0000A70E0000}"/>
    <cellStyle name="Normal 2 2 2 5 39" xfId="3705" xr:uid="{00000000-0005-0000-0000-0000A80E0000}"/>
    <cellStyle name="Normal 2 2 2 5 4" xfId="3706" xr:uid="{00000000-0005-0000-0000-0000A90E0000}"/>
    <cellStyle name="Normal 2 2 2 5 4 2" xfId="3707" xr:uid="{00000000-0005-0000-0000-0000AA0E0000}"/>
    <cellStyle name="Normal 2 2 2 5 40" xfId="3708" xr:uid="{00000000-0005-0000-0000-0000AB0E0000}"/>
    <cellStyle name="Normal 2 2 2 5 41" xfId="3709" xr:uid="{00000000-0005-0000-0000-0000AC0E0000}"/>
    <cellStyle name="Normal 2 2 2 5 42" xfId="3710" xr:uid="{00000000-0005-0000-0000-0000AD0E0000}"/>
    <cellStyle name="Normal 2 2 2 5 5" xfId="3711" xr:uid="{00000000-0005-0000-0000-0000AE0E0000}"/>
    <cellStyle name="Normal 2 2 2 5 5 2" xfId="3712" xr:uid="{00000000-0005-0000-0000-0000AF0E0000}"/>
    <cellStyle name="Normal 2 2 2 5 6" xfId="3713" xr:uid="{00000000-0005-0000-0000-0000B00E0000}"/>
    <cellStyle name="Normal 2 2 2 5 6 2" xfId="3714" xr:uid="{00000000-0005-0000-0000-0000B10E0000}"/>
    <cellStyle name="Normal 2 2 2 5 7" xfId="3715" xr:uid="{00000000-0005-0000-0000-0000B20E0000}"/>
    <cellStyle name="Normal 2 2 2 5 8" xfId="3716" xr:uid="{00000000-0005-0000-0000-0000B30E0000}"/>
    <cellStyle name="Normal 2 2 2 5 8 2" xfId="3717" xr:uid="{00000000-0005-0000-0000-0000B40E0000}"/>
    <cellStyle name="Normal 2 2 2 5 9" xfId="3718" xr:uid="{00000000-0005-0000-0000-0000B50E0000}"/>
    <cellStyle name="Normal 2 2 2 50" xfId="3719" xr:uid="{00000000-0005-0000-0000-0000B60E0000}"/>
    <cellStyle name="Normal 2 2 2 50 2" xfId="3720" xr:uid="{00000000-0005-0000-0000-0000B70E0000}"/>
    <cellStyle name="Normal 2 2 2 51" xfId="3721" xr:uid="{00000000-0005-0000-0000-0000B80E0000}"/>
    <cellStyle name="Normal 2 2 2 51 2" xfId="3722" xr:uid="{00000000-0005-0000-0000-0000B90E0000}"/>
    <cellStyle name="Normal 2 2 2 52" xfId="3723" xr:uid="{00000000-0005-0000-0000-0000BA0E0000}"/>
    <cellStyle name="Normal 2 2 2 52 2" xfId="3724" xr:uid="{00000000-0005-0000-0000-0000BB0E0000}"/>
    <cellStyle name="Normal 2 2 2 53" xfId="3725" xr:uid="{00000000-0005-0000-0000-0000BC0E0000}"/>
    <cellStyle name="Normal 2 2 2 53 2" xfId="3726" xr:uid="{00000000-0005-0000-0000-0000BD0E0000}"/>
    <cellStyle name="Normal 2 2 2 54" xfId="3727" xr:uid="{00000000-0005-0000-0000-0000BE0E0000}"/>
    <cellStyle name="Normal 2 2 2 54 2" xfId="3728" xr:uid="{00000000-0005-0000-0000-0000BF0E0000}"/>
    <cellStyle name="Normal 2 2 2 55" xfId="3729" xr:uid="{00000000-0005-0000-0000-0000C00E0000}"/>
    <cellStyle name="Normal 2 2 2 55 2" xfId="3730" xr:uid="{00000000-0005-0000-0000-0000C10E0000}"/>
    <cellStyle name="Normal 2 2 2 56" xfId="3731" xr:uid="{00000000-0005-0000-0000-0000C20E0000}"/>
    <cellStyle name="Normal 2 2 2 56 2" xfId="3732" xr:uid="{00000000-0005-0000-0000-0000C30E0000}"/>
    <cellStyle name="Normal 2 2 2 57" xfId="3733" xr:uid="{00000000-0005-0000-0000-0000C40E0000}"/>
    <cellStyle name="Normal 2 2 2 57 2" xfId="3734" xr:uid="{00000000-0005-0000-0000-0000C50E0000}"/>
    <cellStyle name="Normal 2 2 2 58" xfId="3735" xr:uid="{00000000-0005-0000-0000-0000C60E0000}"/>
    <cellStyle name="Normal 2 2 2 58 2" xfId="3736" xr:uid="{00000000-0005-0000-0000-0000C70E0000}"/>
    <cellStyle name="Normal 2 2 2 59" xfId="3737" xr:uid="{00000000-0005-0000-0000-0000C80E0000}"/>
    <cellStyle name="Normal 2 2 2 59 2" xfId="3738" xr:uid="{00000000-0005-0000-0000-0000C90E0000}"/>
    <cellStyle name="Normal 2 2 2 6" xfId="3739" xr:uid="{00000000-0005-0000-0000-0000CA0E0000}"/>
    <cellStyle name="Normal 2 2 2 6 10" xfId="3740" xr:uid="{00000000-0005-0000-0000-0000CB0E0000}"/>
    <cellStyle name="Normal 2 2 2 6 11" xfId="3741" xr:uid="{00000000-0005-0000-0000-0000CC0E0000}"/>
    <cellStyle name="Normal 2 2 2 6 12" xfId="3742" xr:uid="{00000000-0005-0000-0000-0000CD0E0000}"/>
    <cellStyle name="Normal 2 2 2 6 13" xfId="3743" xr:uid="{00000000-0005-0000-0000-0000CE0E0000}"/>
    <cellStyle name="Normal 2 2 2 6 14" xfId="3744" xr:uid="{00000000-0005-0000-0000-0000CF0E0000}"/>
    <cellStyle name="Normal 2 2 2 6 15" xfId="3745" xr:uid="{00000000-0005-0000-0000-0000D00E0000}"/>
    <cellStyle name="Normal 2 2 2 6 16" xfId="3746" xr:uid="{00000000-0005-0000-0000-0000D10E0000}"/>
    <cellStyle name="Normal 2 2 2 6 17" xfId="3747" xr:uid="{00000000-0005-0000-0000-0000D20E0000}"/>
    <cellStyle name="Normal 2 2 2 6 18" xfId="3748" xr:uid="{00000000-0005-0000-0000-0000D30E0000}"/>
    <cellStyle name="Normal 2 2 2 6 19" xfId="3749" xr:uid="{00000000-0005-0000-0000-0000D40E0000}"/>
    <cellStyle name="Normal 2 2 2 6 2" xfId="3750" xr:uid="{00000000-0005-0000-0000-0000D50E0000}"/>
    <cellStyle name="Normal 2 2 2 6 2 2" xfId="3751" xr:uid="{00000000-0005-0000-0000-0000D60E0000}"/>
    <cellStyle name="Normal 2 2 2 6 20" xfId="3752" xr:uid="{00000000-0005-0000-0000-0000D70E0000}"/>
    <cellStyle name="Normal 2 2 2 6 21" xfId="3753" xr:uid="{00000000-0005-0000-0000-0000D80E0000}"/>
    <cellStyle name="Normal 2 2 2 6 22" xfId="3754" xr:uid="{00000000-0005-0000-0000-0000D90E0000}"/>
    <cellStyle name="Normal 2 2 2 6 3" xfId="3755" xr:uid="{00000000-0005-0000-0000-0000DA0E0000}"/>
    <cellStyle name="Normal 2 2 2 6 4" xfId="3756" xr:uid="{00000000-0005-0000-0000-0000DB0E0000}"/>
    <cellStyle name="Normal 2 2 2 6 4 2" xfId="3757" xr:uid="{00000000-0005-0000-0000-0000DC0E0000}"/>
    <cellStyle name="Normal 2 2 2 6 5" xfId="3758" xr:uid="{00000000-0005-0000-0000-0000DD0E0000}"/>
    <cellStyle name="Normal 2 2 2 6 6" xfId="3759" xr:uid="{00000000-0005-0000-0000-0000DE0E0000}"/>
    <cellStyle name="Normal 2 2 2 6 7" xfId="3760" xr:uid="{00000000-0005-0000-0000-0000DF0E0000}"/>
    <cellStyle name="Normal 2 2 2 6 8" xfId="3761" xr:uid="{00000000-0005-0000-0000-0000E00E0000}"/>
    <cellStyle name="Normal 2 2 2 6 9" xfId="3762" xr:uid="{00000000-0005-0000-0000-0000E10E0000}"/>
    <cellStyle name="Normal 2 2 2 60" xfId="3763" xr:uid="{00000000-0005-0000-0000-0000E20E0000}"/>
    <cellStyle name="Normal 2 2 2 60 2" xfId="3764" xr:uid="{00000000-0005-0000-0000-0000E30E0000}"/>
    <cellStyle name="Normal 2 2 2 61" xfId="3765" xr:uid="{00000000-0005-0000-0000-0000E40E0000}"/>
    <cellStyle name="Normal 2 2 2 61 2" xfId="3766" xr:uid="{00000000-0005-0000-0000-0000E50E0000}"/>
    <cellStyle name="Normal 2 2 2 62" xfId="3767" xr:uid="{00000000-0005-0000-0000-0000E60E0000}"/>
    <cellStyle name="Normal 2 2 2 62 2" xfId="3768" xr:uid="{00000000-0005-0000-0000-0000E70E0000}"/>
    <cellStyle name="Normal 2 2 2 63" xfId="3769" xr:uid="{00000000-0005-0000-0000-0000E80E0000}"/>
    <cellStyle name="Normal 2 2 2 63 2" xfId="3770" xr:uid="{00000000-0005-0000-0000-0000E90E0000}"/>
    <cellStyle name="Normal 2 2 2 64" xfId="3771" xr:uid="{00000000-0005-0000-0000-0000EA0E0000}"/>
    <cellStyle name="Normal 2 2 2 65" xfId="3772" xr:uid="{00000000-0005-0000-0000-0000EB0E0000}"/>
    <cellStyle name="Normal 2 2 2 66" xfId="3773" xr:uid="{00000000-0005-0000-0000-0000EC0E0000}"/>
    <cellStyle name="Normal 2 2 2 67" xfId="3774" xr:uid="{00000000-0005-0000-0000-0000ED0E0000}"/>
    <cellStyle name="Normal 2 2 2 68" xfId="3775" xr:uid="{00000000-0005-0000-0000-0000EE0E0000}"/>
    <cellStyle name="Normal 2 2 2 69" xfId="3776" xr:uid="{00000000-0005-0000-0000-0000EF0E0000}"/>
    <cellStyle name="Normal 2 2 2 7" xfId="3777" xr:uid="{00000000-0005-0000-0000-0000F00E0000}"/>
    <cellStyle name="Normal 2 2 2 7 2" xfId="3778" xr:uid="{00000000-0005-0000-0000-0000F10E0000}"/>
    <cellStyle name="Normal 2 2 2 7 2 2" xfId="3779" xr:uid="{00000000-0005-0000-0000-0000F20E0000}"/>
    <cellStyle name="Normal 2 2 2 70" xfId="3780" xr:uid="{00000000-0005-0000-0000-0000F30E0000}"/>
    <cellStyle name="Normal 2 2 2 71" xfId="3781" xr:uid="{00000000-0005-0000-0000-0000F40E0000}"/>
    <cellStyle name="Normal 2 2 2 72" xfId="3782" xr:uid="{00000000-0005-0000-0000-0000F50E0000}"/>
    <cellStyle name="Normal 2 2 2 73" xfId="3783" xr:uid="{00000000-0005-0000-0000-0000F60E0000}"/>
    <cellStyle name="Normal 2 2 2 74" xfId="3784" xr:uid="{00000000-0005-0000-0000-0000F70E0000}"/>
    <cellStyle name="Normal 2 2 2 75" xfId="3785" xr:uid="{00000000-0005-0000-0000-0000F80E0000}"/>
    <cellStyle name="Normal 2 2 2 76" xfId="3786" xr:uid="{00000000-0005-0000-0000-0000F90E0000}"/>
    <cellStyle name="Normal 2 2 2 77" xfId="3787" xr:uid="{00000000-0005-0000-0000-0000FA0E0000}"/>
    <cellStyle name="Normal 2 2 2 78" xfId="3788" xr:uid="{00000000-0005-0000-0000-0000FB0E0000}"/>
    <cellStyle name="Normal 2 2 2 79" xfId="3789" xr:uid="{00000000-0005-0000-0000-0000FC0E0000}"/>
    <cellStyle name="Normal 2 2 2 8" xfId="3790" xr:uid="{00000000-0005-0000-0000-0000FD0E0000}"/>
    <cellStyle name="Normal 2 2 2 8 2" xfId="3791" xr:uid="{00000000-0005-0000-0000-0000FE0E0000}"/>
    <cellStyle name="Normal 2 2 2 8 2 2" xfId="3792" xr:uid="{00000000-0005-0000-0000-0000FF0E0000}"/>
    <cellStyle name="Normal 2 2 2 8 3" xfId="3793" xr:uid="{00000000-0005-0000-0000-0000000F0000}"/>
    <cellStyle name="Normal 2 2 2 80" xfId="3794" xr:uid="{00000000-0005-0000-0000-0000010F0000}"/>
    <cellStyle name="Normal 2 2 2 81" xfId="3795" xr:uid="{00000000-0005-0000-0000-0000020F0000}"/>
    <cellStyle name="Normal 2 2 2 82" xfId="3796" xr:uid="{00000000-0005-0000-0000-0000030F0000}"/>
    <cellStyle name="Normal 2 2 2 83" xfId="3797" xr:uid="{00000000-0005-0000-0000-0000040F0000}"/>
    <cellStyle name="Normal 2 2 2 84" xfId="3798" xr:uid="{00000000-0005-0000-0000-0000050F0000}"/>
    <cellStyle name="Normal 2 2 2 85" xfId="3799" xr:uid="{00000000-0005-0000-0000-0000060F0000}"/>
    <cellStyle name="Normal 2 2 2 86" xfId="3800" xr:uid="{00000000-0005-0000-0000-0000070F0000}"/>
    <cellStyle name="Normal 2 2 2 87" xfId="3801" xr:uid="{00000000-0005-0000-0000-0000080F0000}"/>
    <cellStyle name="Normal 2 2 2 88" xfId="3802" xr:uid="{00000000-0005-0000-0000-0000090F0000}"/>
    <cellStyle name="Normal 2 2 2 89" xfId="3803" xr:uid="{00000000-0005-0000-0000-00000A0F0000}"/>
    <cellStyle name="Normal 2 2 2 9" xfId="3804" xr:uid="{00000000-0005-0000-0000-00000B0F0000}"/>
    <cellStyle name="Normal 2 2 2 9 2" xfId="3805" xr:uid="{00000000-0005-0000-0000-00000C0F0000}"/>
    <cellStyle name="Normal 2 2 2 9 2 2" xfId="3806" xr:uid="{00000000-0005-0000-0000-00000D0F0000}"/>
    <cellStyle name="Normal 2 2 2 9 3" xfId="3807" xr:uid="{00000000-0005-0000-0000-00000E0F0000}"/>
    <cellStyle name="Normal 2 2 2 90" xfId="3808" xr:uid="{00000000-0005-0000-0000-00000F0F0000}"/>
    <cellStyle name="Normal 2 2 2 91" xfId="3809" xr:uid="{00000000-0005-0000-0000-0000100F0000}"/>
    <cellStyle name="Normal 2 2 2 92" xfId="3810" xr:uid="{00000000-0005-0000-0000-0000110F0000}"/>
    <cellStyle name="Normal 2 2 2 93" xfId="3811" xr:uid="{00000000-0005-0000-0000-0000120F0000}"/>
    <cellStyle name="Normal 2 2 2 94" xfId="3812" xr:uid="{00000000-0005-0000-0000-0000130F0000}"/>
    <cellStyle name="Normal 2 2 2 94 2" xfId="3813" xr:uid="{00000000-0005-0000-0000-0000140F0000}"/>
    <cellStyle name="Normal 2 2 2 95" xfId="3814" xr:uid="{00000000-0005-0000-0000-0000150F0000}"/>
    <cellStyle name="Normal 2 2 2 96" xfId="3815" xr:uid="{00000000-0005-0000-0000-0000160F0000}"/>
    <cellStyle name="Normal 2 2 2 97" xfId="3816" xr:uid="{00000000-0005-0000-0000-0000170F0000}"/>
    <cellStyle name="Normal 2 2 2 98" xfId="3817" xr:uid="{00000000-0005-0000-0000-0000180F0000}"/>
    <cellStyle name="Normal 2 2 2 99" xfId="3818" xr:uid="{00000000-0005-0000-0000-0000190F0000}"/>
    <cellStyle name="Normal 2 2 20" xfId="3819" xr:uid="{00000000-0005-0000-0000-00001A0F0000}"/>
    <cellStyle name="Normal 2 2 20 2" xfId="3820" xr:uid="{00000000-0005-0000-0000-00001B0F0000}"/>
    <cellStyle name="Normal 2 2 21" xfId="3821" xr:uid="{00000000-0005-0000-0000-00001C0F0000}"/>
    <cellStyle name="Normal 2 2 21 2" xfId="3822" xr:uid="{00000000-0005-0000-0000-00001D0F0000}"/>
    <cellStyle name="Normal 2 2 22" xfId="3823" xr:uid="{00000000-0005-0000-0000-00001E0F0000}"/>
    <cellStyle name="Normal 2 2 22 2" xfId="3824" xr:uid="{00000000-0005-0000-0000-00001F0F0000}"/>
    <cellStyle name="Normal 2 2 23" xfId="3825" xr:uid="{00000000-0005-0000-0000-0000200F0000}"/>
    <cellStyle name="Normal 2 2 23 2" xfId="3826" xr:uid="{00000000-0005-0000-0000-0000210F0000}"/>
    <cellStyle name="Normal 2 2 24" xfId="3827" xr:uid="{00000000-0005-0000-0000-0000220F0000}"/>
    <cellStyle name="Normal 2 2 24 2" xfId="3828" xr:uid="{00000000-0005-0000-0000-0000230F0000}"/>
    <cellStyle name="Normal 2 2 25" xfId="3829" xr:uid="{00000000-0005-0000-0000-0000240F0000}"/>
    <cellStyle name="Normal 2 2 25 2" xfId="3830" xr:uid="{00000000-0005-0000-0000-0000250F0000}"/>
    <cellStyle name="Normal 2 2 26" xfId="3831" xr:uid="{00000000-0005-0000-0000-0000260F0000}"/>
    <cellStyle name="Normal 2 2 26 2" xfId="3832" xr:uid="{00000000-0005-0000-0000-0000270F0000}"/>
    <cellStyle name="Normal 2 2 27" xfId="3833" xr:uid="{00000000-0005-0000-0000-0000280F0000}"/>
    <cellStyle name="Normal 2 2 27 2" xfId="3834" xr:uid="{00000000-0005-0000-0000-0000290F0000}"/>
    <cellStyle name="Normal 2 2 28" xfId="3835" xr:uid="{00000000-0005-0000-0000-00002A0F0000}"/>
    <cellStyle name="Normal 2 2 28 2" xfId="3836" xr:uid="{00000000-0005-0000-0000-00002B0F0000}"/>
    <cellStyle name="Normal 2 2 29" xfId="3837" xr:uid="{00000000-0005-0000-0000-00002C0F0000}"/>
    <cellStyle name="Normal 2 2 29 2" xfId="3838" xr:uid="{00000000-0005-0000-0000-00002D0F0000}"/>
    <cellStyle name="Normal 2 2 3" xfId="3839" xr:uid="{00000000-0005-0000-0000-00002E0F0000}"/>
    <cellStyle name="Normal 2 2 3 2" xfId="3840" xr:uid="{00000000-0005-0000-0000-00002F0F0000}"/>
    <cellStyle name="Normal 2 2 3 3" xfId="3841" xr:uid="{00000000-0005-0000-0000-0000300F0000}"/>
    <cellStyle name="Normal 2 2 3 4" xfId="3842" xr:uid="{00000000-0005-0000-0000-0000310F0000}"/>
    <cellStyle name="Normal 2 2 3 5" xfId="7494" xr:uid="{00000000-0005-0000-0000-0000320F0000}"/>
    <cellStyle name="Normal 2 2 30" xfId="3843" xr:uid="{00000000-0005-0000-0000-0000330F0000}"/>
    <cellStyle name="Normal 2 2 30 2" xfId="3844" xr:uid="{00000000-0005-0000-0000-0000340F0000}"/>
    <cellStyle name="Normal 2 2 31" xfId="3845" xr:uid="{00000000-0005-0000-0000-0000350F0000}"/>
    <cellStyle name="Normal 2 2 31 2" xfId="3846" xr:uid="{00000000-0005-0000-0000-0000360F0000}"/>
    <cellStyle name="Normal 2 2 32" xfId="3847" xr:uid="{00000000-0005-0000-0000-0000370F0000}"/>
    <cellStyle name="Normal 2 2 32 2" xfId="3848" xr:uid="{00000000-0005-0000-0000-0000380F0000}"/>
    <cellStyle name="Normal 2 2 33" xfId="3849" xr:uid="{00000000-0005-0000-0000-0000390F0000}"/>
    <cellStyle name="Normal 2 2 33 2" xfId="3850" xr:uid="{00000000-0005-0000-0000-00003A0F0000}"/>
    <cellStyle name="Normal 2 2 34" xfId="3851" xr:uid="{00000000-0005-0000-0000-00003B0F0000}"/>
    <cellStyle name="Normal 2 2 34 2" xfId="3852" xr:uid="{00000000-0005-0000-0000-00003C0F0000}"/>
    <cellStyle name="Normal 2 2 35" xfId="3853" xr:uid="{00000000-0005-0000-0000-00003D0F0000}"/>
    <cellStyle name="Normal 2 2 35 2" xfId="3854" xr:uid="{00000000-0005-0000-0000-00003E0F0000}"/>
    <cellStyle name="Normal 2 2 36" xfId="3855" xr:uid="{00000000-0005-0000-0000-00003F0F0000}"/>
    <cellStyle name="Normal 2 2 36 2" xfId="3856" xr:uid="{00000000-0005-0000-0000-0000400F0000}"/>
    <cellStyle name="Normal 2 2 37" xfId="3857" xr:uid="{00000000-0005-0000-0000-0000410F0000}"/>
    <cellStyle name="Normal 2 2 37 2" xfId="3858" xr:uid="{00000000-0005-0000-0000-0000420F0000}"/>
    <cellStyle name="Normal 2 2 38" xfId="3859" xr:uid="{00000000-0005-0000-0000-0000430F0000}"/>
    <cellStyle name="Normal 2 2 38 2" xfId="3860" xr:uid="{00000000-0005-0000-0000-0000440F0000}"/>
    <cellStyle name="Normal 2 2 39" xfId="3861" xr:uid="{00000000-0005-0000-0000-0000450F0000}"/>
    <cellStyle name="Normal 2 2 39 2" xfId="3862" xr:uid="{00000000-0005-0000-0000-0000460F0000}"/>
    <cellStyle name="Normal 2 2 4" xfId="3863" xr:uid="{00000000-0005-0000-0000-0000470F0000}"/>
    <cellStyle name="Normal 2 2 4 10" xfId="3864" xr:uid="{00000000-0005-0000-0000-0000480F0000}"/>
    <cellStyle name="Normal 2 2 4 11" xfId="3865" xr:uid="{00000000-0005-0000-0000-0000490F0000}"/>
    <cellStyle name="Normal 2 2 4 12" xfId="3866" xr:uid="{00000000-0005-0000-0000-00004A0F0000}"/>
    <cellStyle name="Normal 2 2 4 13" xfId="3867" xr:uid="{00000000-0005-0000-0000-00004B0F0000}"/>
    <cellStyle name="Normal 2 2 4 14" xfId="3868" xr:uid="{00000000-0005-0000-0000-00004C0F0000}"/>
    <cellStyle name="Normal 2 2 4 15" xfId="3869" xr:uid="{00000000-0005-0000-0000-00004D0F0000}"/>
    <cellStyle name="Normal 2 2 4 16" xfId="3870" xr:uid="{00000000-0005-0000-0000-00004E0F0000}"/>
    <cellStyle name="Normal 2 2 4 17" xfId="3871" xr:uid="{00000000-0005-0000-0000-00004F0F0000}"/>
    <cellStyle name="Normal 2 2 4 18" xfId="3872" xr:uid="{00000000-0005-0000-0000-0000500F0000}"/>
    <cellStyle name="Normal 2 2 4 19" xfId="3873" xr:uid="{00000000-0005-0000-0000-0000510F0000}"/>
    <cellStyle name="Normal 2 2 4 2" xfId="3874" xr:uid="{00000000-0005-0000-0000-0000520F0000}"/>
    <cellStyle name="Normal 2 2 4 2 2" xfId="3875" xr:uid="{00000000-0005-0000-0000-0000530F0000}"/>
    <cellStyle name="Normal 2 2 4 20" xfId="3876" xr:uid="{00000000-0005-0000-0000-0000540F0000}"/>
    <cellStyle name="Normal 2 2 4 21" xfId="3877" xr:uid="{00000000-0005-0000-0000-0000550F0000}"/>
    <cellStyle name="Normal 2 2 4 22" xfId="3878" xr:uid="{00000000-0005-0000-0000-0000560F0000}"/>
    <cellStyle name="Normal 2 2 4 23" xfId="3879" xr:uid="{00000000-0005-0000-0000-0000570F0000}"/>
    <cellStyle name="Normal 2 2 4 24" xfId="3880" xr:uid="{00000000-0005-0000-0000-0000580F0000}"/>
    <cellStyle name="Normal 2 2 4 25" xfId="3881" xr:uid="{00000000-0005-0000-0000-0000590F0000}"/>
    <cellStyle name="Normal 2 2 4 26" xfId="3882" xr:uid="{00000000-0005-0000-0000-00005A0F0000}"/>
    <cellStyle name="Normal 2 2 4 27" xfId="3883" xr:uid="{00000000-0005-0000-0000-00005B0F0000}"/>
    <cellStyle name="Normal 2 2 4 28" xfId="3884" xr:uid="{00000000-0005-0000-0000-00005C0F0000}"/>
    <cellStyle name="Normal 2 2 4 29" xfId="3885" xr:uid="{00000000-0005-0000-0000-00005D0F0000}"/>
    <cellStyle name="Normal 2 2 4 3" xfId="3886" xr:uid="{00000000-0005-0000-0000-00005E0F0000}"/>
    <cellStyle name="Normal 2 2 4 30" xfId="3887" xr:uid="{00000000-0005-0000-0000-00005F0F0000}"/>
    <cellStyle name="Normal 2 2 4 31" xfId="3888" xr:uid="{00000000-0005-0000-0000-0000600F0000}"/>
    <cellStyle name="Normal 2 2 4 32" xfId="3889" xr:uid="{00000000-0005-0000-0000-0000610F0000}"/>
    <cellStyle name="Normal 2 2 4 33" xfId="3890" xr:uid="{00000000-0005-0000-0000-0000620F0000}"/>
    <cellStyle name="Normal 2 2 4 34" xfId="3891" xr:uid="{00000000-0005-0000-0000-0000630F0000}"/>
    <cellStyle name="Normal 2 2 4 35" xfId="3892" xr:uid="{00000000-0005-0000-0000-0000640F0000}"/>
    <cellStyle name="Normal 2 2 4 36" xfId="3893" xr:uid="{00000000-0005-0000-0000-0000650F0000}"/>
    <cellStyle name="Normal 2 2 4 37" xfId="3894" xr:uid="{00000000-0005-0000-0000-0000660F0000}"/>
    <cellStyle name="Normal 2 2 4 38" xfId="3895" xr:uid="{00000000-0005-0000-0000-0000670F0000}"/>
    <cellStyle name="Normal 2 2 4 39" xfId="3896" xr:uid="{00000000-0005-0000-0000-0000680F0000}"/>
    <cellStyle name="Normal 2 2 4 4" xfId="3897" xr:uid="{00000000-0005-0000-0000-0000690F0000}"/>
    <cellStyle name="Normal 2 2 4 40" xfId="3898" xr:uid="{00000000-0005-0000-0000-00006A0F0000}"/>
    <cellStyle name="Normal 2 2 4 41" xfId="3899" xr:uid="{00000000-0005-0000-0000-00006B0F0000}"/>
    <cellStyle name="Normal 2 2 4 42" xfId="3900" xr:uid="{00000000-0005-0000-0000-00006C0F0000}"/>
    <cellStyle name="Normal 2 2 4 43" xfId="3901" xr:uid="{00000000-0005-0000-0000-00006D0F0000}"/>
    <cellStyle name="Normal 2 2 4 44" xfId="3902" xr:uid="{00000000-0005-0000-0000-00006E0F0000}"/>
    <cellStyle name="Normal 2 2 4 45" xfId="3903" xr:uid="{00000000-0005-0000-0000-00006F0F0000}"/>
    <cellStyle name="Normal 2 2 4 46" xfId="3904" xr:uid="{00000000-0005-0000-0000-0000700F0000}"/>
    <cellStyle name="Normal 2 2 4 47" xfId="3905" xr:uid="{00000000-0005-0000-0000-0000710F0000}"/>
    <cellStyle name="Normal 2 2 4 48" xfId="3906" xr:uid="{00000000-0005-0000-0000-0000720F0000}"/>
    <cellStyle name="Normal 2 2 4 49" xfId="3907" xr:uid="{00000000-0005-0000-0000-0000730F0000}"/>
    <cellStyle name="Normal 2 2 4 5" xfId="3908" xr:uid="{00000000-0005-0000-0000-0000740F0000}"/>
    <cellStyle name="Normal 2 2 4 50" xfId="3909" xr:uid="{00000000-0005-0000-0000-0000750F0000}"/>
    <cellStyle name="Normal 2 2 4 51" xfId="3910" xr:uid="{00000000-0005-0000-0000-0000760F0000}"/>
    <cellStyle name="Normal 2 2 4 52" xfId="3911" xr:uid="{00000000-0005-0000-0000-0000770F0000}"/>
    <cellStyle name="Normal 2 2 4 53" xfId="3912" xr:uid="{00000000-0005-0000-0000-0000780F0000}"/>
    <cellStyle name="Normal 2 2 4 54" xfId="3913" xr:uid="{00000000-0005-0000-0000-0000790F0000}"/>
    <cellStyle name="Normal 2 2 4 55" xfId="3914" xr:uid="{00000000-0005-0000-0000-00007A0F0000}"/>
    <cellStyle name="Normal 2 2 4 56" xfId="3915" xr:uid="{00000000-0005-0000-0000-00007B0F0000}"/>
    <cellStyle name="Normal 2 2 4 57" xfId="3916" xr:uid="{00000000-0005-0000-0000-00007C0F0000}"/>
    <cellStyle name="Normal 2 2 4 58" xfId="3917" xr:uid="{00000000-0005-0000-0000-00007D0F0000}"/>
    <cellStyle name="Normal 2 2 4 59" xfId="3918" xr:uid="{00000000-0005-0000-0000-00007E0F0000}"/>
    <cellStyle name="Normal 2 2 4 6" xfId="3919" xr:uid="{00000000-0005-0000-0000-00007F0F0000}"/>
    <cellStyle name="Normal 2 2 4 60" xfId="3920" xr:uid="{00000000-0005-0000-0000-0000800F0000}"/>
    <cellStyle name="Normal 2 2 4 61" xfId="3921" xr:uid="{00000000-0005-0000-0000-0000810F0000}"/>
    <cellStyle name="Normal 2 2 4 62" xfId="3922" xr:uid="{00000000-0005-0000-0000-0000820F0000}"/>
    <cellStyle name="Normal 2 2 4 63" xfId="3923" xr:uid="{00000000-0005-0000-0000-0000830F0000}"/>
    <cellStyle name="Normal 2 2 4 64" xfId="3924" xr:uid="{00000000-0005-0000-0000-0000840F0000}"/>
    <cellStyle name="Normal 2 2 4 65" xfId="3925" xr:uid="{00000000-0005-0000-0000-0000850F0000}"/>
    <cellStyle name="Normal 2 2 4 66" xfId="3926" xr:uid="{00000000-0005-0000-0000-0000860F0000}"/>
    <cellStyle name="Normal 2 2 4 67" xfId="3927" xr:uid="{00000000-0005-0000-0000-0000870F0000}"/>
    <cellStyle name="Normal 2 2 4 68" xfId="3928" xr:uid="{00000000-0005-0000-0000-0000880F0000}"/>
    <cellStyle name="Normal 2 2 4 69" xfId="3929" xr:uid="{00000000-0005-0000-0000-0000890F0000}"/>
    <cellStyle name="Normal 2 2 4 7" xfId="3930" xr:uid="{00000000-0005-0000-0000-00008A0F0000}"/>
    <cellStyle name="Normal 2 2 4 70" xfId="3931" xr:uid="{00000000-0005-0000-0000-00008B0F0000}"/>
    <cellStyle name="Normal 2 2 4 71" xfId="3932" xr:uid="{00000000-0005-0000-0000-00008C0F0000}"/>
    <cellStyle name="Normal 2 2 4 72" xfId="3933" xr:uid="{00000000-0005-0000-0000-00008D0F0000}"/>
    <cellStyle name="Normal 2 2 4 73" xfId="3934" xr:uid="{00000000-0005-0000-0000-00008E0F0000}"/>
    <cellStyle name="Normal 2 2 4 74" xfId="3935" xr:uid="{00000000-0005-0000-0000-00008F0F0000}"/>
    <cellStyle name="Normal 2 2 4 75" xfId="3936" xr:uid="{00000000-0005-0000-0000-0000900F0000}"/>
    <cellStyle name="Normal 2 2 4 76" xfId="3937" xr:uid="{00000000-0005-0000-0000-0000910F0000}"/>
    <cellStyle name="Normal 2 2 4 77" xfId="3938" xr:uid="{00000000-0005-0000-0000-0000920F0000}"/>
    <cellStyle name="Normal 2 2 4 78" xfId="3939" xr:uid="{00000000-0005-0000-0000-0000930F0000}"/>
    <cellStyle name="Normal 2 2 4 79" xfId="3940" xr:uid="{00000000-0005-0000-0000-0000940F0000}"/>
    <cellStyle name="Normal 2 2 4 8" xfId="3941" xr:uid="{00000000-0005-0000-0000-0000950F0000}"/>
    <cellStyle name="Normal 2 2 4 80" xfId="3942" xr:uid="{00000000-0005-0000-0000-0000960F0000}"/>
    <cellStyle name="Normal 2 2 4 81" xfId="3943" xr:uid="{00000000-0005-0000-0000-0000970F0000}"/>
    <cellStyle name="Normal 2 2 4 82" xfId="3944" xr:uid="{00000000-0005-0000-0000-0000980F0000}"/>
    <cellStyle name="Normal 2 2 4 83" xfId="3945" xr:uid="{00000000-0005-0000-0000-0000990F0000}"/>
    <cellStyle name="Normal 2 2 4 84" xfId="3946" xr:uid="{00000000-0005-0000-0000-00009A0F0000}"/>
    <cellStyle name="Normal 2 2 4 85" xfId="3947" xr:uid="{00000000-0005-0000-0000-00009B0F0000}"/>
    <cellStyle name="Normal 2 2 4 86" xfId="3948" xr:uid="{00000000-0005-0000-0000-00009C0F0000}"/>
    <cellStyle name="Normal 2 2 4 87" xfId="3949" xr:uid="{00000000-0005-0000-0000-00009D0F0000}"/>
    <cellStyle name="Normal 2 2 4 88" xfId="3950" xr:uid="{00000000-0005-0000-0000-00009E0F0000}"/>
    <cellStyle name="Normal 2 2 4 89" xfId="3951" xr:uid="{00000000-0005-0000-0000-00009F0F0000}"/>
    <cellStyle name="Normal 2 2 4 9" xfId="3952" xr:uid="{00000000-0005-0000-0000-0000A00F0000}"/>
    <cellStyle name="Normal 2 2 4 90" xfId="3953" xr:uid="{00000000-0005-0000-0000-0000A10F0000}"/>
    <cellStyle name="Normal 2 2 4 91" xfId="3954" xr:uid="{00000000-0005-0000-0000-0000A20F0000}"/>
    <cellStyle name="Normal 2 2 4 92" xfId="7495" xr:uid="{00000000-0005-0000-0000-0000A30F0000}"/>
    <cellStyle name="Normal 2 2 40" xfId="3955" xr:uid="{00000000-0005-0000-0000-0000A40F0000}"/>
    <cellStyle name="Normal 2 2 40 2" xfId="3956" xr:uid="{00000000-0005-0000-0000-0000A50F0000}"/>
    <cellStyle name="Normal 2 2 41" xfId="3957" xr:uid="{00000000-0005-0000-0000-0000A60F0000}"/>
    <cellStyle name="Normal 2 2 41 2" xfId="3958" xr:uid="{00000000-0005-0000-0000-0000A70F0000}"/>
    <cellStyle name="Normal 2 2 42" xfId="3959" xr:uid="{00000000-0005-0000-0000-0000A80F0000}"/>
    <cellStyle name="Normal 2 2 42 2" xfId="3960" xr:uid="{00000000-0005-0000-0000-0000A90F0000}"/>
    <cellStyle name="Normal 2 2 43" xfId="3961" xr:uid="{00000000-0005-0000-0000-0000AA0F0000}"/>
    <cellStyle name="Normal 2 2 43 2" xfId="3962" xr:uid="{00000000-0005-0000-0000-0000AB0F0000}"/>
    <cellStyle name="Normal 2 2 44" xfId="3963" xr:uid="{00000000-0005-0000-0000-0000AC0F0000}"/>
    <cellStyle name="Normal 2 2 44 2" xfId="3964" xr:uid="{00000000-0005-0000-0000-0000AD0F0000}"/>
    <cellStyle name="Normal 2 2 45" xfId="3965" xr:uid="{00000000-0005-0000-0000-0000AE0F0000}"/>
    <cellStyle name="Normal 2 2 45 2" xfId="3966" xr:uid="{00000000-0005-0000-0000-0000AF0F0000}"/>
    <cellStyle name="Normal 2 2 46" xfId="3967" xr:uid="{00000000-0005-0000-0000-0000B00F0000}"/>
    <cellStyle name="Normal 2 2 46 2" xfId="3968" xr:uid="{00000000-0005-0000-0000-0000B10F0000}"/>
    <cellStyle name="Normal 2 2 47" xfId="3969" xr:uid="{00000000-0005-0000-0000-0000B20F0000}"/>
    <cellStyle name="Normal 2 2 47 2" xfId="3970" xr:uid="{00000000-0005-0000-0000-0000B30F0000}"/>
    <cellStyle name="Normal 2 2 48" xfId="3971" xr:uid="{00000000-0005-0000-0000-0000B40F0000}"/>
    <cellStyle name="Normal 2 2 48 2" xfId="3972" xr:uid="{00000000-0005-0000-0000-0000B50F0000}"/>
    <cellStyle name="Normal 2 2 49" xfId="3973" xr:uid="{00000000-0005-0000-0000-0000B60F0000}"/>
    <cellStyle name="Normal 2 2 49 2" xfId="3974" xr:uid="{00000000-0005-0000-0000-0000B70F0000}"/>
    <cellStyle name="Normal 2 2 5" xfId="3975" xr:uid="{00000000-0005-0000-0000-0000B80F0000}"/>
    <cellStyle name="Normal 2 2 5 10" xfId="3976" xr:uid="{00000000-0005-0000-0000-0000B90F0000}"/>
    <cellStyle name="Normal 2 2 5 11" xfId="3977" xr:uid="{00000000-0005-0000-0000-0000BA0F0000}"/>
    <cellStyle name="Normal 2 2 5 12" xfId="3978" xr:uid="{00000000-0005-0000-0000-0000BB0F0000}"/>
    <cellStyle name="Normal 2 2 5 13" xfId="3979" xr:uid="{00000000-0005-0000-0000-0000BC0F0000}"/>
    <cellStyle name="Normal 2 2 5 14" xfId="3980" xr:uid="{00000000-0005-0000-0000-0000BD0F0000}"/>
    <cellStyle name="Normal 2 2 5 15" xfId="3981" xr:uid="{00000000-0005-0000-0000-0000BE0F0000}"/>
    <cellStyle name="Normal 2 2 5 16" xfId="3982" xr:uid="{00000000-0005-0000-0000-0000BF0F0000}"/>
    <cellStyle name="Normal 2 2 5 17" xfId="3983" xr:uid="{00000000-0005-0000-0000-0000C00F0000}"/>
    <cellStyle name="Normal 2 2 5 18" xfId="3984" xr:uid="{00000000-0005-0000-0000-0000C10F0000}"/>
    <cellStyle name="Normal 2 2 5 19" xfId="3985" xr:uid="{00000000-0005-0000-0000-0000C20F0000}"/>
    <cellStyle name="Normal 2 2 5 2" xfId="3986" xr:uid="{00000000-0005-0000-0000-0000C30F0000}"/>
    <cellStyle name="Normal 2 2 5 2 2" xfId="3987" xr:uid="{00000000-0005-0000-0000-0000C40F0000}"/>
    <cellStyle name="Normal 2 2 5 20" xfId="3988" xr:uid="{00000000-0005-0000-0000-0000C50F0000}"/>
    <cellStyle name="Normal 2 2 5 21" xfId="3989" xr:uid="{00000000-0005-0000-0000-0000C60F0000}"/>
    <cellStyle name="Normal 2 2 5 22" xfId="3990" xr:uid="{00000000-0005-0000-0000-0000C70F0000}"/>
    <cellStyle name="Normal 2 2 5 23" xfId="3991" xr:uid="{00000000-0005-0000-0000-0000C80F0000}"/>
    <cellStyle name="Normal 2 2 5 24" xfId="3992" xr:uid="{00000000-0005-0000-0000-0000C90F0000}"/>
    <cellStyle name="Normal 2 2 5 25" xfId="3993" xr:uid="{00000000-0005-0000-0000-0000CA0F0000}"/>
    <cellStyle name="Normal 2 2 5 26" xfId="3994" xr:uid="{00000000-0005-0000-0000-0000CB0F0000}"/>
    <cellStyle name="Normal 2 2 5 27" xfId="3995" xr:uid="{00000000-0005-0000-0000-0000CC0F0000}"/>
    <cellStyle name="Normal 2 2 5 28" xfId="3996" xr:uid="{00000000-0005-0000-0000-0000CD0F0000}"/>
    <cellStyle name="Normal 2 2 5 29" xfId="3997" xr:uid="{00000000-0005-0000-0000-0000CE0F0000}"/>
    <cellStyle name="Normal 2 2 5 3" xfId="3998" xr:uid="{00000000-0005-0000-0000-0000CF0F0000}"/>
    <cellStyle name="Normal 2 2 5 30" xfId="3999" xr:uid="{00000000-0005-0000-0000-0000D00F0000}"/>
    <cellStyle name="Normal 2 2 5 31" xfId="4000" xr:uid="{00000000-0005-0000-0000-0000D10F0000}"/>
    <cellStyle name="Normal 2 2 5 32" xfId="4001" xr:uid="{00000000-0005-0000-0000-0000D20F0000}"/>
    <cellStyle name="Normal 2 2 5 33" xfId="4002" xr:uid="{00000000-0005-0000-0000-0000D30F0000}"/>
    <cellStyle name="Normal 2 2 5 34" xfId="4003" xr:uid="{00000000-0005-0000-0000-0000D40F0000}"/>
    <cellStyle name="Normal 2 2 5 35" xfId="4004" xr:uid="{00000000-0005-0000-0000-0000D50F0000}"/>
    <cellStyle name="Normal 2 2 5 36" xfId="4005" xr:uid="{00000000-0005-0000-0000-0000D60F0000}"/>
    <cellStyle name="Normal 2 2 5 37" xfId="4006" xr:uid="{00000000-0005-0000-0000-0000D70F0000}"/>
    <cellStyle name="Normal 2 2 5 38" xfId="4007" xr:uid="{00000000-0005-0000-0000-0000D80F0000}"/>
    <cellStyle name="Normal 2 2 5 39" xfId="4008" xr:uid="{00000000-0005-0000-0000-0000D90F0000}"/>
    <cellStyle name="Normal 2 2 5 4" xfId="4009" xr:uid="{00000000-0005-0000-0000-0000DA0F0000}"/>
    <cellStyle name="Normal 2 2 5 40" xfId="4010" xr:uid="{00000000-0005-0000-0000-0000DB0F0000}"/>
    <cellStyle name="Normal 2 2 5 41" xfId="4011" xr:uid="{00000000-0005-0000-0000-0000DC0F0000}"/>
    <cellStyle name="Normal 2 2 5 42" xfId="4012" xr:uid="{00000000-0005-0000-0000-0000DD0F0000}"/>
    <cellStyle name="Normal 2 2 5 43" xfId="4013" xr:uid="{00000000-0005-0000-0000-0000DE0F0000}"/>
    <cellStyle name="Normal 2 2 5 44" xfId="4014" xr:uid="{00000000-0005-0000-0000-0000DF0F0000}"/>
    <cellStyle name="Normal 2 2 5 45" xfId="4015" xr:uid="{00000000-0005-0000-0000-0000E00F0000}"/>
    <cellStyle name="Normal 2 2 5 46" xfId="4016" xr:uid="{00000000-0005-0000-0000-0000E10F0000}"/>
    <cellStyle name="Normal 2 2 5 47" xfId="4017" xr:uid="{00000000-0005-0000-0000-0000E20F0000}"/>
    <cellStyle name="Normal 2 2 5 48" xfId="4018" xr:uid="{00000000-0005-0000-0000-0000E30F0000}"/>
    <cellStyle name="Normal 2 2 5 49" xfId="4019" xr:uid="{00000000-0005-0000-0000-0000E40F0000}"/>
    <cellStyle name="Normal 2 2 5 5" xfId="4020" xr:uid="{00000000-0005-0000-0000-0000E50F0000}"/>
    <cellStyle name="Normal 2 2 5 50" xfId="4021" xr:uid="{00000000-0005-0000-0000-0000E60F0000}"/>
    <cellStyle name="Normal 2 2 5 51" xfId="4022" xr:uid="{00000000-0005-0000-0000-0000E70F0000}"/>
    <cellStyle name="Normal 2 2 5 52" xfId="4023" xr:uid="{00000000-0005-0000-0000-0000E80F0000}"/>
    <cellStyle name="Normal 2 2 5 53" xfId="4024" xr:uid="{00000000-0005-0000-0000-0000E90F0000}"/>
    <cellStyle name="Normal 2 2 5 54" xfId="4025" xr:uid="{00000000-0005-0000-0000-0000EA0F0000}"/>
    <cellStyle name="Normal 2 2 5 55" xfId="4026" xr:uid="{00000000-0005-0000-0000-0000EB0F0000}"/>
    <cellStyle name="Normal 2 2 5 56" xfId="4027" xr:uid="{00000000-0005-0000-0000-0000EC0F0000}"/>
    <cellStyle name="Normal 2 2 5 57" xfId="4028" xr:uid="{00000000-0005-0000-0000-0000ED0F0000}"/>
    <cellStyle name="Normal 2 2 5 58" xfId="4029" xr:uid="{00000000-0005-0000-0000-0000EE0F0000}"/>
    <cellStyle name="Normal 2 2 5 59" xfId="4030" xr:uid="{00000000-0005-0000-0000-0000EF0F0000}"/>
    <cellStyle name="Normal 2 2 5 6" xfId="4031" xr:uid="{00000000-0005-0000-0000-0000F00F0000}"/>
    <cellStyle name="Normal 2 2 5 60" xfId="4032" xr:uid="{00000000-0005-0000-0000-0000F10F0000}"/>
    <cellStyle name="Normal 2 2 5 61" xfId="4033" xr:uid="{00000000-0005-0000-0000-0000F20F0000}"/>
    <cellStyle name="Normal 2 2 5 62" xfId="4034" xr:uid="{00000000-0005-0000-0000-0000F30F0000}"/>
    <cellStyle name="Normal 2 2 5 63" xfId="4035" xr:uid="{00000000-0005-0000-0000-0000F40F0000}"/>
    <cellStyle name="Normal 2 2 5 64" xfId="4036" xr:uid="{00000000-0005-0000-0000-0000F50F0000}"/>
    <cellStyle name="Normal 2 2 5 65" xfId="4037" xr:uid="{00000000-0005-0000-0000-0000F60F0000}"/>
    <cellStyle name="Normal 2 2 5 66" xfId="4038" xr:uid="{00000000-0005-0000-0000-0000F70F0000}"/>
    <cellStyle name="Normal 2 2 5 67" xfId="4039" xr:uid="{00000000-0005-0000-0000-0000F80F0000}"/>
    <cellStyle name="Normal 2 2 5 68" xfId="4040" xr:uid="{00000000-0005-0000-0000-0000F90F0000}"/>
    <cellStyle name="Normal 2 2 5 69" xfId="4041" xr:uid="{00000000-0005-0000-0000-0000FA0F0000}"/>
    <cellStyle name="Normal 2 2 5 7" xfId="4042" xr:uid="{00000000-0005-0000-0000-0000FB0F0000}"/>
    <cellStyle name="Normal 2 2 5 70" xfId="4043" xr:uid="{00000000-0005-0000-0000-0000FC0F0000}"/>
    <cellStyle name="Normal 2 2 5 71" xfId="4044" xr:uid="{00000000-0005-0000-0000-0000FD0F0000}"/>
    <cellStyle name="Normal 2 2 5 72" xfId="4045" xr:uid="{00000000-0005-0000-0000-0000FE0F0000}"/>
    <cellStyle name="Normal 2 2 5 73" xfId="4046" xr:uid="{00000000-0005-0000-0000-0000FF0F0000}"/>
    <cellStyle name="Normal 2 2 5 74" xfId="4047" xr:uid="{00000000-0005-0000-0000-000000100000}"/>
    <cellStyle name="Normal 2 2 5 75" xfId="4048" xr:uid="{00000000-0005-0000-0000-000001100000}"/>
    <cellStyle name="Normal 2 2 5 76" xfId="4049" xr:uid="{00000000-0005-0000-0000-000002100000}"/>
    <cellStyle name="Normal 2 2 5 77" xfId="4050" xr:uid="{00000000-0005-0000-0000-000003100000}"/>
    <cellStyle name="Normal 2 2 5 78" xfId="4051" xr:uid="{00000000-0005-0000-0000-000004100000}"/>
    <cellStyle name="Normal 2 2 5 79" xfId="4052" xr:uid="{00000000-0005-0000-0000-000005100000}"/>
    <cellStyle name="Normal 2 2 5 8" xfId="4053" xr:uid="{00000000-0005-0000-0000-000006100000}"/>
    <cellStyle name="Normal 2 2 5 80" xfId="4054" xr:uid="{00000000-0005-0000-0000-000007100000}"/>
    <cellStyle name="Normal 2 2 5 81" xfId="4055" xr:uid="{00000000-0005-0000-0000-000008100000}"/>
    <cellStyle name="Normal 2 2 5 82" xfId="4056" xr:uid="{00000000-0005-0000-0000-000009100000}"/>
    <cellStyle name="Normal 2 2 5 83" xfId="4057" xr:uid="{00000000-0005-0000-0000-00000A100000}"/>
    <cellStyle name="Normal 2 2 5 84" xfId="4058" xr:uid="{00000000-0005-0000-0000-00000B100000}"/>
    <cellStyle name="Normal 2 2 5 85" xfId="4059" xr:uid="{00000000-0005-0000-0000-00000C100000}"/>
    <cellStyle name="Normal 2 2 5 86" xfId="4060" xr:uid="{00000000-0005-0000-0000-00000D100000}"/>
    <cellStyle name="Normal 2 2 5 87" xfId="4061" xr:uid="{00000000-0005-0000-0000-00000E100000}"/>
    <cellStyle name="Normal 2 2 5 88" xfId="4062" xr:uid="{00000000-0005-0000-0000-00000F100000}"/>
    <cellStyle name="Normal 2 2 5 89" xfId="4063" xr:uid="{00000000-0005-0000-0000-000010100000}"/>
    <cellStyle name="Normal 2 2 5 9" xfId="4064" xr:uid="{00000000-0005-0000-0000-000011100000}"/>
    <cellStyle name="Normal 2 2 5 90" xfId="4065" xr:uid="{00000000-0005-0000-0000-000012100000}"/>
    <cellStyle name="Normal 2 2 5 91" xfId="4066" xr:uid="{00000000-0005-0000-0000-000013100000}"/>
    <cellStyle name="Normal 2 2 5 92" xfId="7496" xr:uid="{00000000-0005-0000-0000-000014100000}"/>
    <cellStyle name="Normal 2 2 50" xfId="4067" xr:uid="{00000000-0005-0000-0000-000015100000}"/>
    <cellStyle name="Normal 2 2 50 2" xfId="4068" xr:uid="{00000000-0005-0000-0000-000016100000}"/>
    <cellStyle name="Normal 2 2 51" xfId="4069" xr:uid="{00000000-0005-0000-0000-000017100000}"/>
    <cellStyle name="Normal 2 2 51 2" xfId="4070" xr:uid="{00000000-0005-0000-0000-000018100000}"/>
    <cellStyle name="Normal 2 2 52" xfId="4071" xr:uid="{00000000-0005-0000-0000-000019100000}"/>
    <cellStyle name="Normal 2 2 52 2" xfId="4072" xr:uid="{00000000-0005-0000-0000-00001A100000}"/>
    <cellStyle name="Normal 2 2 53" xfId="4073" xr:uid="{00000000-0005-0000-0000-00001B100000}"/>
    <cellStyle name="Normal 2 2 53 2" xfId="4074" xr:uid="{00000000-0005-0000-0000-00001C100000}"/>
    <cellStyle name="Normal 2 2 54" xfId="4075" xr:uid="{00000000-0005-0000-0000-00001D100000}"/>
    <cellStyle name="Normal 2 2 54 2" xfId="4076" xr:uid="{00000000-0005-0000-0000-00001E100000}"/>
    <cellStyle name="Normal 2 2 55" xfId="4077" xr:uid="{00000000-0005-0000-0000-00001F100000}"/>
    <cellStyle name="Normal 2 2 55 2" xfId="4078" xr:uid="{00000000-0005-0000-0000-000020100000}"/>
    <cellStyle name="Normal 2 2 56" xfId="4079" xr:uid="{00000000-0005-0000-0000-000021100000}"/>
    <cellStyle name="Normal 2 2 56 2" xfId="4080" xr:uid="{00000000-0005-0000-0000-000022100000}"/>
    <cellStyle name="Normal 2 2 57" xfId="4081" xr:uid="{00000000-0005-0000-0000-000023100000}"/>
    <cellStyle name="Normal 2 2 57 2" xfId="4082" xr:uid="{00000000-0005-0000-0000-000024100000}"/>
    <cellStyle name="Normal 2 2 58" xfId="4083" xr:uid="{00000000-0005-0000-0000-000025100000}"/>
    <cellStyle name="Normal 2 2 58 2" xfId="4084" xr:uid="{00000000-0005-0000-0000-000026100000}"/>
    <cellStyle name="Normal 2 2 59" xfId="4085" xr:uid="{00000000-0005-0000-0000-000027100000}"/>
    <cellStyle name="Normal 2 2 59 2" xfId="4086" xr:uid="{00000000-0005-0000-0000-000028100000}"/>
    <cellStyle name="Normal 2 2 6" xfId="4087" xr:uid="{00000000-0005-0000-0000-000029100000}"/>
    <cellStyle name="Normal 2 2 6 10" xfId="4088" xr:uid="{00000000-0005-0000-0000-00002A100000}"/>
    <cellStyle name="Normal 2 2 6 11" xfId="4089" xr:uid="{00000000-0005-0000-0000-00002B100000}"/>
    <cellStyle name="Normal 2 2 6 12" xfId="4090" xr:uid="{00000000-0005-0000-0000-00002C100000}"/>
    <cellStyle name="Normal 2 2 6 13" xfId="4091" xr:uid="{00000000-0005-0000-0000-00002D100000}"/>
    <cellStyle name="Normal 2 2 6 14" xfId="4092" xr:uid="{00000000-0005-0000-0000-00002E100000}"/>
    <cellStyle name="Normal 2 2 6 15" xfId="4093" xr:uid="{00000000-0005-0000-0000-00002F100000}"/>
    <cellStyle name="Normal 2 2 6 16" xfId="4094" xr:uid="{00000000-0005-0000-0000-000030100000}"/>
    <cellStyle name="Normal 2 2 6 17" xfId="4095" xr:uid="{00000000-0005-0000-0000-000031100000}"/>
    <cellStyle name="Normal 2 2 6 18" xfId="4096" xr:uid="{00000000-0005-0000-0000-000032100000}"/>
    <cellStyle name="Normal 2 2 6 19" xfId="4097" xr:uid="{00000000-0005-0000-0000-000033100000}"/>
    <cellStyle name="Normal 2 2 6 2" xfId="4098" xr:uid="{00000000-0005-0000-0000-000034100000}"/>
    <cellStyle name="Normal 2 2 6 2 2" xfId="4099" xr:uid="{00000000-0005-0000-0000-000035100000}"/>
    <cellStyle name="Normal 2 2 6 20" xfId="4100" xr:uid="{00000000-0005-0000-0000-000036100000}"/>
    <cellStyle name="Normal 2 2 6 21" xfId="4101" xr:uid="{00000000-0005-0000-0000-000037100000}"/>
    <cellStyle name="Normal 2 2 6 22" xfId="4102" xr:uid="{00000000-0005-0000-0000-000038100000}"/>
    <cellStyle name="Normal 2 2 6 23" xfId="4103" xr:uid="{00000000-0005-0000-0000-000039100000}"/>
    <cellStyle name="Normal 2 2 6 24" xfId="4104" xr:uid="{00000000-0005-0000-0000-00003A100000}"/>
    <cellStyle name="Normal 2 2 6 25" xfId="4105" xr:uid="{00000000-0005-0000-0000-00003B100000}"/>
    <cellStyle name="Normal 2 2 6 26" xfId="4106" xr:uid="{00000000-0005-0000-0000-00003C100000}"/>
    <cellStyle name="Normal 2 2 6 27" xfId="4107" xr:uid="{00000000-0005-0000-0000-00003D100000}"/>
    <cellStyle name="Normal 2 2 6 28" xfId="4108" xr:uid="{00000000-0005-0000-0000-00003E100000}"/>
    <cellStyle name="Normal 2 2 6 29" xfId="4109" xr:uid="{00000000-0005-0000-0000-00003F100000}"/>
    <cellStyle name="Normal 2 2 6 3" xfId="4110" xr:uid="{00000000-0005-0000-0000-000040100000}"/>
    <cellStyle name="Normal 2 2 6 3 2" xfId="4111" xr:uid="{00000000-0005-0000-0000-000041100000}"/>
    <cellStyle name="Normal 2 2 6 30" xfId="4112" xr:uid="{00000000-0005-0000-0000-000042100000}"/>
    <cellStyle name="Normal 2 2 6 31" xfId="4113" xr:uid="{00000000-0005-0000-0000-000043100000}"/>
    <cellStyle name="Normal 2 2 6 32" xfId="4114" xr:uid="{00000000-0005-0000-0000-000044100000}"/>
    <cellStyle name="Normal 2 2 6 33" xfId="4115" xr:uid="{00000000-0005-0000-0000-000045100000}"/>
    <cellStyle name="Normal 2 2 6 34" xfId="4116" xr:uid="{00000000-0005-0000-0000-000046100000}"/>
    <cellStyle name="Normal 2 2 6 35" xfId="4117" xr:uid="{00000000-0005-0000-0000-000047100000}"/>
    <cellStyle name="Normal 2 2 6 36" xfId="4118" xr:uid="{00000000-0005-0000-0000-000048100000}"/>
    <cellStyle name="Normal 2 2 6 37" xfId="4119" xr:uid="{00000000-0005-0000-0000-000049100000}"/>
    <cellStyle name="Normal 2 2 6 38" xfId="4120" xr:uid="{00000000-0005-0000-0000-00004A100000}"/>
    <cellStyle name="Normal 2 2 6 39" xfId="4121" xr:uid="{00000000-0005-0000-0000-00004B100000}"/>
    <cellStyle name="Normal 2 2 6 4" xfId="4122" xr:uid="{00000000-0005-0000-0000-00004C100000}"/>
    <cellStyle name="Normal 2 2 6 40" xfId="4123" xr:uid="{00000000-0005-0000-0000-00004D100000}"/>
    <cellStyle name="Normal 2 2 6 41" xfId="4124" xr:uid="{00000000-0005-0000-0000-00004E100000}"/>
    <cellStyle name="Normal 2 2 6 42" xfId="4125" xr:uid="{00000000-0005-0000-0000-00004F100000}"/>
    <cellStyle name="Normal 2 2 6 5" xfId="4126" xr:uid="{00000000-0005-0000-0000-000050100000}"/>
    <cellStyle name="Normal 2 2 6 6" xfId="4127" xr:uid="{00000000-0005-0000-0000-000051100000}"/>
    <cellStyle name="Normal 2 2 6 7" xfId="4128" xr:uid="{00000000-0005-0000-0000-000052100000}"/>
    <cellStyle name="Normal 2 2 6 8" xfId="4129" xr:uid="{00000000-0005-0000-0000-000053100000}"/>
    <cellStyle name="Normal 2 2 6 9" xfId="4130" xr:uid="{00000000-0005-0000-0000-000054100000}"/>
    <cellStyle name="Normal 2 2 60" xfId="4131" xr:uid="{00000000-0005-0000-0000-000055100000}"/>
    <cellStyle name="Normal 2 2 60 2" xfId="4132" xr:uid="{00000000-0005-0000-0000-000056100000}"/>
    <cellStyle name="Normal 2 2 61" xfId="4133" xr:uid="{00000000-0005-0000-0000-000057100000}"/>
    <cellStyle name="Normal 2 2 61 2" xfId="4134" xr:uid="{00000000-0005-0000-0000-000058100000}"/>
    <cellStyle name="Normal 2 2 62" xfId="4135" xr:uid="{00000000-0005-0000-0000-000059100000}"/>
    <cellStyle name="Normal 2 2 62 2" xfId="4136" xr:uid="{00000000-0005-0000-0000-00005A100000}"/>
    <cellStyle name="Normal 2 2 63" xfId="4137" xr:uid="{00000000-0005-0000-0000-00005B100000}"/>
    <cellStyle name="Normal 2 2 63 2" xfId="4138" xr:uid="{00000000-0005-0000-0000-00005C100000}"/>
    <cellStyle name="Normal 2 2 64" xfId="4139" xr:uid="{00000000-0005-0000-0000-00005D100000}"/>
    <cellStyle name="Normal 2 2 64 2" xfId="4140" xr:uid="{00000000-0005-0000-0000-00005E100000}"/>
    <cellStyle name="Normal 2 2 65" xfId="4141" xr:uid="{00000000-0005-0000-0000-00005F100000}"/>
    <cellStyle name="Normal 2 2 66" xfId="4142" xr:uid="{00000000-0005-0000-0000-000060100000}"/>
    <cellStyle name="Normal 2 2 67" xfId="4143" xr:uid="{00000000-0005-0000-0000-000061100000}"/>
    <cellStyle name="Normal 2 2 68" xfId="4144" xr:uid="{00000000-0005-0000-0000-000062100000}"/>
    <cellStyle name="Normal 2 2 69" xfId="4145" xr:uid="{00000000-0005-0000-0000-000063100000}"/>
    <cellStyle name="Normal 2 2 7" xfId="4146" xr:uid="{00000000-0005-0000-0000-000064100000}"/>
    <cellStyle name="Normal 2 2 7 10" xfId="4147" xr:uid="{00000000-0005-0000-0000-000065100000}"/>
    <cellStyle name="Normal 2 2 7 11" xfId="4148" xr:uid="{00000000-0005-0000-0000-000066100000}"/>
    <cellStyle name="Normal 2 2 7 12" xfId="4149" xr:uid="{00000000-0005-0000-0000-000067100000}"/>
    <cellStyle name="Normal 2 2 7 13" xfId="4150" xr:uid="{00000000-0005-0000-0000-000068100000}"/>
    <cellStyle name="Normal 2 2 7 14" xfId="4151" xr:uid="{00000000-0005-0000-0000-000069100000}"/>
    <cellStyle name="Normal 2 2 7 15" xfId="4152" xr:uid="{00000000-0005-0000-0000-00006A100000}"/>
    <cellStyle name="Normal 2 2 7 16" xfId="4153" xr:uid="{00000000-0005-0000-0000-00006B100000}"/>
    <cellStyle name="Normal 2 2 7 17" xfId="4154" xr:uid="{00000000-0005-0000-0000-00006C100000}"/>
    <cellStyle name="Normal 2 2 7 18" xfId="4155" xr:uid="{00000000-0005-0000-0000-00006D100000}"/>
    <cellStyle name="Normal 2 2 7 19" xfId="4156" xr:uid="{00000000-0005-0000-0000-00006E100000}"/>
    <cellStyle name="Normal 2 2 7 2" xfId="4157" xr:uid="{00000000-0005-0000-0000-00006F100000}"/>
    <cellStyle name="Normal 2 2 7 2 2" xfId="4158" xr:uid="{00000000-0005-0000-0000-000070100000}"/>
    <cellStyle name="Normal 2 2 7 20" xfId="4159" xr:uid="{00000000-0005-0000-0000-000071100000}"/>
    <cellStyle name="Normal 2 2 7 21" xfId="4160" xr:uid="{00000000-0005-0000-0000-000072100000}"/>
    <cellStyle name="Normal 2 2 7 22" xfId="4161" xr:uid="{00000000-0005-0000-0000-000073100000}"/>
    <cellStyle name="Normal 2 2 7 3" xfId="4162" xr:uid="{00000000-0005-0000-0000-000074100000}"/>
    <cellStyle name="Normal 2 2 7 3 2" xfId="4163" xr:uid="{00000000-0005-0000-0000-000075100000}"/>
    <cellStyle name="Normal 2 2 7 4" xfId="4164" xr:uid="{00000000-0005-0000-0000-000076100000}"/>
    <cellStyle name="Normal 2 2 7 5" xfId="4165" xr:uid="{00000000-0005-0000-0000-000077100000}"/>
    <cellStyle name="Normal 2 2 7 6" xfId="4166" xr:uid="{00000000-0005-0000-0000-000078100000}"/>
    <cellStyle name="Normal 2 2 7 7" xfId="4167" xr:uid="{00000000-0005-0000-0000-000079100000}"/>
    <cellStyle name="Normal 2 2 7 8" xfId="4168" xr:uid="{00000000-0005-0000-0000-00007A100000}"/>
    <cellStyle name="Normal 2 2 7 9" xfId="4169" xr:uid="{00000000-0005-0000-0000-00007B100000}"/>
    <cellStyle name="Normal 2 2 70" xfId="4170" xr:uid="{00000000-0005-0000-0000-00007C100000}"/>
    <cellStyle name="Normal 2 2 71" xfId="4171" xr:uid="{00000000-0005-0000-0000-00007D100000}"/>
    <cellStyle name="Normal 2 2 72" xfId="4172" xr:uid="{00000000-0005-0000-0000-00007E100000}"/>
    <cellStyle name="Normal 2 2 73" xfId="4173" xr:uid="{00000000-0005-0000-0000-00007F100000}"/>
    <cellStyle name="Normal 2 2 74" xfId="4174" xr:uid="{00000000-0005-0000-0000-000080100000}"/>
    <cellStyle name="Normal 2 2 75" xfId="4175" xr:uid="{00000000-0005-0000-0000-000081100000}"/>
    <cellStyle name="Normal 2 2 76" xfId="4176" xr:uid="{00000000-0005-0000-0000-000082100000}"/>
    <cellStyle name="Normal 2 2 77" xfId="4177" xr:uid="{00000000-0005-0000-0000-000083100000}"/>
    <cellStyle name="Normal 2 2 78" xfId="4178" xr:uid="{00000000-0005-0000-0000-000084100000}"/>
    <cellStyle name="Normal 2 2 79" xfId="4179" xr:uid="{00000000-0005-0000-0000-000085100000}"/>
    <cellStyle name="Normal 2 2 8" xfId="4180" xr:uid="{00000000-0005-0000-0000-000086100000}"/>
    <cellStyle name="Normal 2 2 8 2" xfId="4181" xr:uid="{00000000-0005-0000-0000-000087100000}"/>
    <cellStyle name="Normal 2 2 8 2 2" xfId="4182" xr:uid="{00000000-0005-0000-0000-000088100000}"/>
    <cellStyle name="Normal 2 2 8 3" xfId="4183" xr:uid="{00000000-0005-0000-0000-000089100000}"/>
    <cellStyle name="Normal 2 2 80" xfId="4184" xr:uid="{00000000-0005-0000-0000-00008A100000}"/>
    <cellStyle name="Normal 2 2 81" xfId="4185" xr:uid="{00000000-0005-0000-0000-00008B100000}"/>
    <cellStyle name="Normal 2 2 82" xfId="4186" xr:uid="{00000000-0005-0000-0000-00008C100000}"/>
    <cellStyle name="Normal 2 2 83" xfId="4187" xr:uid="{00000000-0005-0000-0000-00008D100000}"/>
    <cellStyle name="Normal 2 2 84" xfId="4188" xr:uid="{00000000-0005-0000-0000-00008E100000}"/>
    <cellStyle name="Normal 2 2 85" xfId="4189" xr:uid="{00000000-0005-0000-0000-00008F100000}"/>
    <cellStyle name="Normal 2 2 86" xfId="4190" xr:uid="{00000000-0005-0000-0000-000090100000}"/>
    <cellStyle name="Normal 2 2 87" xfId="4191" xr:uid="{00000000-0005-0000-0000-000091100000}"/>
    <cellStyle name="Normal 2 2 88" xfId="4192" xr:uid="{00000000-0005-0000-0000-000092100000}"/>
    <cellStyle name="Normal 2 2 89" xfId="4193" xr:uid="{00000000-0005-0000-0000-000093100000}"/>
    <cellStyle name="Normal 2 2 9" xfId="4194" xr:uid="{00000000-0005-0000-0000-000094100000}"/>
    <cellStyle name="Normal 2 2 9 2" xfId="4195" xr:uid="{00000000-0005-0000-0000-000095100000}"/>
    <cellStyle name="Normal 2 2 90" xfId="4196" xr:uid="{00000000-0005-0000-0000-000096100000}"/>
    <cellStyle name="Normal 2 2 91" xfId="4197" xr:uid="{00000000-0005-0000-0000-000097100000}"/>
    <cellStyle name="Normal 2 2 92" xfId="4198" xr:uid="{00000000-0005-0000-0000-000098100000}"/>
    <cellStyle name="Normal 2 2 93" xfId="4199" xr:uid="{00000000-0005-0000-0000-000099100000}"/>
    <cellStyle name="Normal 2 2 94" xfId="4200" xr:uid="{00000000-0005-0000-0000-00009A100000}"/>
    <cellStyle name="Normal 2 2 95" xfId="4201" xr:uid="{00000000-0005-0000-0000-00009B100000}"/>
    <cellStyle name="Normal 2 2 96" xfId="4202" xr:uid="{00000000-0005-0000-0000-00009C100000}"/>
    <cellStyle name="Normal 2 2 97" xfId="4203" xr:uid="{00000000-0005-0000-0000-00009D100000}"/>
    <cellStyle name="Normal 2 2 98" xfId="4204" xr:uid="{00000000-0005-0000-0000-00009E100000}"/>
    <cellStyle name="Normal 2 2 99" xfId="4205" xr:uid="{00000000-0005-0000-0000-00009F100000}"/>
    <cellStyle name="Normal 2 20" xfId="4206" xr:uid="{00000000-0005-0000-0000-0000A0100000}"/>
    <cellStyle name="Normal 2 20 2" xfId="4207" xr:uid="{00000000-0005-0000-0000-0000A1100000}"/>
    <cellStyle name="Normal 2 21" xfId="4208" xr:uid="{00000000-0005-0000-0000-0000A2100000}"/>
    <cellStyle name="Normal 2 21 2" xfId="4209" xr:uid="{00000000-0005-0000-0000-0000A3100000}"/>
    <cellStyle name="Normal 2 22" xfId="4210" xr:uid="{00000000-0005-0000-0000-0000A4100000}"/>
    <cellStyle name="Normal 2 22 2" xfId="4211" xr:uid="{00000000-0005-0000-0000-0000A5100000}"/>
    <cellStyle name="Normal 2 23" xfId="4212" xr:uid="{00000000-0005-0000-0000-0000A6100000}"/>
    <cellStyle name="Normal 2 23 2" xfId="4213" xr:uid="{00000000-0005-0000-0000-0000A7100000}"/>
    <cellStyle name="Normal 2 24" xfId="4214" xr:uid="{00000000-0005-0000-0000-0000A8100000}"/>
    <cellStyle name="Normal 2 24 2" xfId="4215" xr:uid="{00000000-0005-0000-0000-0000A9100000}"/>
    <cellStyle name="Normal 2 25" xfId="4216" xr:uid="{00000000-0005-0000-0000-0000AA100000}"/>
    <cellStyle name="Normal 2 25 2" xfId="4217" xr:uid="{00000000-0005-0000-0000-0000AB100000}"/>
    <cellStyle name="Normal 2 26" xfId="4218" xr:uid="{00000000-0005-0000-0000-0000AC100000}"/>
    <cellStyle name="Normal 2 26 2" xfId="4219" xr:uid="{00000000-0005-0000-0000-0000AD100000}"/>
    <cellStyle name="Normal 2 27" xfId="4220" xr:uid="{00000000-0005-0000-0000-0000AE100000}"/>
    <cellStyle name="Normal 2 27 2" xfId="4221" xr:uid="{00000000-0005-0000-0000-0000AF100000}"/>
    <cellStyle name="Normal 2 28" xfId="4222" xr:uid="{00000000-0005-0000-0000-0000B0100000}"/>
    <cellStyle name="Normal 2 28 2" xfId="4223" xr:uid="{00000000-0005-0000-0000-0000B1100000}"/>
    <cellStyle name="Normal 2 29" xfId="4224" xr:uid="{00000000-0005-0000-0000-0000B2100000}"/>
    <cellStyle name="Normal 2 29 2" xfId="4225" xr:uid="{00000000-0005-0000-0000-0000B3100000}"/>
    <cellStyle name="Normal 2 3" xfId="27" xr:uid="{00000000-0005-0000-0000-0000B4100000}"/>
    <cellStyle name="Normal 2 3 10" xfId="4226" xr:uid="{00000000-0005-0000-0000-0000B5100000}"/>
    <cellStyle name="Normal 2 3 100" xfId="4227" xr:uid="{00000000-0005-0000-0000-0000B6100000}"/>
    <cellStyle name="Normal 2 3 101" xfId="4228" xr:uid="{00000000-0005-0000-0000-0000B7100000}"/>
    <cellStyle name="Normal 2 3 102" xfId="4229" xr:uid="{00000000-0005-0000-0000-0000B8100000}"/>
    <cellStyle name="Normal 2 3 103" xfId="4230" xr:uid="{00000000-0005-0000-0000-0000B9100000}"/>
    <cellStyle name="Normal 2 3 104" xfId="4231" xr:uid="{00000000-0005-0000-0000-0000BA100000}"/>
    <cellStyle name="Normal 2 3 105" xfId="4232" xr:uid="{00000000-0005-0000-0000-0000BB100000}"/>
    <cellStyle name="Normal 2 3 106" xfId="4233" xr:uid="{00000000-0005-0000-0000-0000BC100000}"/>
    <cellStyle name="Normal 2 3 107" xfId="4234" xr:uid="{00000000-0005-0000-0000-0000BD100000}"/>
    <cellStyle name="Normal 2 3 108" xfId="4235" xr:uid="{00000000-0005-0000-0000-0000BE100000}"/>
    <cellStyle name="Normal 2 3 109" xfId="4236" xr:uid="{00000000-0005-0000-0000-0000BF100000}"/>
    <cellStyle name="Normal 2 3 11" xfId="4237" xr:uid="{00000000-0005-0000-0000-0000C0100000}"/>
    <cellStyle name="Normal 2 3 110" xfId="4238" xr:uid="{00000000-0005-0000-0000-0000C1100000}"/>
    <cellStyle name="Normal 2 3 111" xfId="4239" xr:uid="{00000000-0005-0000-0000-0000C2100000}"/>
    <cellStyle name="Normal 2 3 112" xfId="4240" xr:uid="{00000000-0005-0000-0000-0000C3100000}"/>
    <cellStyle name="Normal 2 3 113" xfId="4241" xr:uid="{00000000-0005-0000-0000-0000C4100000}"/>
    <cellStyle name="Normal 2 3 114" xfId="4242" xr:uid="{00000000-0005-0000-0000-0000C5100000}"/>
    <cellStyle name="Normal 2 3 115" xfId="4243" xr:uid="{00000000-0005-0000-0000-0000C6100000}"/>
    <cellStyle name="Normal 2 3 116" xfId="4244" xr:uid="{00000000-0005-0000-0000-0000C7100000}"/>
    <cellStyle name="Normal 2 3 117" xfId="4245" xr:uid="{00000000-0005-0000-0000-0000C8100000}"/>
    <cellStyle name="Normal 2 3 118" xfId="4246" xr:uid="{00000000-0005-0000-0000-0000C9100000}"/>
    <cellStyle name="Normal 2 3 119" xfId="4247" xr:uid="{00000000-0005-0000-0000-0000CA100000}"/>
    <cellStyle name="Normal 2 3 12" xfId="4248" xr:uid="{00000000-0005-0000-0000-0000CB100000}"/>
    <cellStyle name="Normal 2 3 120" xfId="4249" xr:uid="{00000000-0005-0000-0000-0000CC100000}"/>
    <cellStyle name="Normal 2 3 121" xfId="4250" xr:uid="{00000000-0005-0000-0000-0000CD100000}"/>
    <cellStyle name="Normal 2 3 122" xfId="4251" xr:uid="{00000000-0005-0000-0000-0000CE100000}"/>
    <cellStyle name="Normal 2 3 123" xfId="4252" xr:uid="{00000000-0005-0000-0000-0000CF100000}"/>
    <cellStyle name="Normal 2 3 124" xfId="4253" xr:uid="{00000000-0005-0000-0000-0000D0100000}"/>
    <cellStyle name="Normal 2 3 125" xfId="4254" xr:uid="{00000000-0005-0000-0000-0000D1100000}"/>
    <cellStyle name="Normal 2 3 126" xfId="4255" xr:uid="{00000000-0005-0000-0000-0000D2100000}"/>
    <cellStyle name="Normal 2 3 127" xfId="4256" xr:uid="{00000000-0005-0000-0000-0000D3100000}"/>
    <cellStyle name="Normal 2 3 128" xfId="4257" xr:uid="{00000000-0005-0000-0000-0000D4100000}"/>
    <cellStyle name="Normal 2 3 129" xfId="4258" xr:uid="{00000000-0005-0000-0000-0000D5100000}"/>
    <cellStyle name="Normal 2 3 13" xfId="4259" xr:uid="{00000000-0005-0000-0000-0000D6100000}"/>
    <cellStyle name="Normal 2 3 130" xfId="4260" xr:uid="{00000000-0005-0000-0000-0000D7100000}"/>
    <cellStyle name="Normal 2 3 131" xfId="4261" xr:uid="{00000000-0005-0000-0000-0000D8100000}"/>
    <cellStyle name="Normal 2 3 132" xfId="4262" xr:uid="{00000000-0005-0000-0000-0000D9100000}"/>
    <cellStyle name="Normal 2 3 133" xfId="4263" xr:uid="{00000000-0005-0000-0000-0000DA100000}"/>
    <cellStyle name="Normal 2 3 134" xfId="4264" xr:uid="{00000000-0005-0000-0000-0000DB100000}"/>
    <cellStyle name="Normal 2 3 135" xfId="4265" xr:uid="{00000000-0005-0000-0000-0000DC100000}"/>
    <cellStyle name="Normal 2 3 136" xfId="4266" xr:uid="{00000000-0005-0000-0000-0000DD100000}"/>
    <cellStyle name="Normal 2 3 137" xfId="4267" xr:uid="{00000000-0005-0000-0000-0000DE100000}"/>
    <cellStyle name="Normal 2 3 138" xfId="4268" xr:uid="{00000000-0005-0000-0000-0000DF100000}"/>
    <cellStyle name="Normal 2 3 139" xfId="4269" xr:uid="{00000000-0005-0000-0000-0000E0100000}"/>
    <cellStyle name="Normal 2 3 14" xfId="4270" xr:uid="{00000000-0005-0000-0000-0000E1100000}"/>
    <cellStyle name="Normal 2 3 140" xfId="4271" xr:uid="{00000000-0005-0000-0000-0000E2100000}"/>
    <cellStyle name="Normal 2 3 141" xfId="7497" xr:uid="{00000000-0005-0000-0000-0000E3100000}"/>
    <cellStyle name="Normal 2 3 15" xfId="4272" xr:uid="{00000000-0005-0000-0000-0000E4100000}"/>
    <cellStyle name="Normal 2 3 16" xfId="4273" xr:uid="{00000000-0005-0000-0000-0000E5100000}"/>
    <cellStyle name="Normal 2 3 17" xfId="4274" xr:uid="{00000000-0005-0000-0000-0000E6100000}"/>
    <cellStyle name="Normal 2 3 18" xfId="4275" xr:uid="{00000000-0005-0000-0000-0000E7100000}"/>
    <cellStyle name="Normal 2 3 19" xfId="4276" xr:uid="{00000000-0005-0000-0000-0000E8100000}"/>
    <cellStyle name="Normal 2 3 2" xfId="4277" xr:uid="{00000000-0005-0000-0000-0000E9100000}"/>
    <cellStyle name="Normal 2 3 2 2" xfId="4278" xr:uid="{00000000-0005-0000-0000-0000EA100000}"/>
    <cellStyle name="Normal 2 3 2 2 2" xfId="4279" xr:uid="{00000000-0005-0000-0000-0000EB100000}"/>
    <cellStyle name="Normal 2 3 2 2 3" xfId="4280" xr:uid="{00000000-0005-0000-0000-0000EC100000}"/>
    <cellStyle name="Normal 2 3 2 2 4" xfId="4281" xr:uid="{00000000-0005-0000-0000-0000ED100000}"/>
    <cellStyle name="Normal 2 3 2 2 5" xfId="4282" xr:uid="{00000000-0005-0000-0000-0000EE100000}"/>
    <cellStyle name="Normal 2 3 2 2 6" xfId="4283" xr:uid="{00000000-0005-0000-0000-0000EF100000}"/>
    <cellStyle name="Normal 2 3 2 2 7" xfId="4284" xr:uid="{00000000-0005-0000-0000-0000F0100000}"/>
    <cellStyle name="Normal 2 3 2 2 8" xfId="4285" xr:uid="{00000000-0005-0000-0000-0000F1100000}"/>
    <cellStyle name="Normal 2 3 2 2 9" xfId="4286" xr:uid="{00000000-0005-0000-0000-0000F2100000}"/>
    <cellStyle name="Normal 2 3 2 3" xfId="4287" xr:uid="{00000000-0005-0000-0000-0000F3100000}"/>
    <cellStyle name="Normal 2 3 2 4" xfId="4288" xr:uid="{00000000-0005-0000-0000-0000F4100000}"/>
    <cellStyle name="Normal 2 3 2 5" xfId="4289" xr:uid="{00000000-0005-0000-0000-0000F5100000}"/>
    <cellStyle name="Normal 2 3 2 6" xfId="4290" xr:uid="{00000000-0005-0000-0000-0000F6100000}"/>
    <cellStyle name="Normal 2 3 2 7" xfId="4291" xr:uid="{00000000-0005-0000-0000-0000F7100000}"/>
    <cellStyle name="Normal 2 3 2 8" xfId="4292" xr:uid="{00000000-0005-0000-0000-0000F8100000}"/>
    <cellStyle name="Normal 2 3 2 9" xfId="4293" xr:uid="{00000000-0005-0000-0000-0000F9100000}"/>
    <cellStyle name="Normal 2 3 20" xfId="4294" xr:uid="{00000000-0005-0000-0000-0000FA100000}"/>
    <cellStyle name="Normal 2 3 21" xfId="4295" xr:uid="{00000000-0005-0000-0000-0000FB100000}"/>
    <cellStyle name="Normal 2 3 22" xfId="4296" xr:uid="{00000000-0005-0000-0000-0000FC100000}"/>
    <cellStyle name="Normal 2 3 23" xfId="4297" xr:uid="{00000000-0005-0000-0000-0000FD100000}"/>
    <cellStyle name="Normal 2 3 24" xfId="4298" xr:uid="{00000000-0005-0000-0000-0000FE100000}"/>
    <cellStyle name="Normal 2 3 25" xfId="4299" xr:uid="{00000000-0005-0000-0000-0000FF100000}"/>
    <cellStyle name="Normal 2 3 26" xfId="4300" xr:uid="{00000000-0005-0000-0000-000000110000}"/>
    <cellStyle name="Normal 2 3 27" xfId="4301" xr:uid="{00000000-0005-0000-0000-000001110000}"/>
    <cellStyle name="Normal 2 3 28" xfId="4302" xr:uid="{00000000-0005-0000-0000-000002110000}"/>
    <cellStyle name="Normal 2 3 29" xfId="4303" xr:uid="{00000000-0005-0000-0000-000003110000}"/>
    <cellStyle name="Normal 2 3 3" xfId="4304" xr:uid="{00000000-0005-0000-0000-000004110000}"/>
    <cellStyle name="Normal 2 3 3 2" xfId="4305" xr:uid="{00000000-0005-0000-0000-000005110000}"/>
    <cellStyle name="Normal 2 3 3 2 2" xfId="4306" xr:uid="{00000000-0005-0000-0000-000006110000}"/>
    <cellStyle name="Normal 2 3 3 3" xfId="4307" xr:uid="{00000000-0005-0000-0000-000007110000}"/>
    <cellStyle name="Normal 2 3 30" xfId="4308" xr:uid="{00000000-0005-0000-0000-000008110000}"/>
    <cellStyle name="Normal 2 3 31" xfId="4309" xr:uid="{00000000-0005-0000-0000-000009110000}"/>
    <cellStyle name="Normal 2 3 32" xfId="4310" xr:uid="{00000000-0005-0000-0000-00000A110000}"/>
    <cellStyle name="Normal 2 3 33" xfId="4311" xr:uid="{00000000-0005-0000-0000-00000B110000}"/>
    <cellStyle name="Normal 2 3 34" xfId="4312" xr:uid="{00000000-0005-0000-0000-00000C110000}"/>
    <cellStyle name="Normal 2 3 35" xfId="4313" xr:uid="{00000000-0005-0000-0000-00000D110000}"/>
    <cellStyle name="Normal 2 3 36" xfId="4314" xr:uid="{00000000-0005-0000-0000-00000E110000}"/>
    <cellStyle name="Normal 2 3 37" xfId="4315" xr:uid="{00000000-0005-0000-0000-00000F110000}"/>
    <cellStyle name="Normal 2 3 38" xfId="4316" xr:uid="{00000000-0005-0000-0000-000010110000}"/>
    <cellStyle name="Normal 2 3 39" xfId="4317" xr:uid="{00000000-0005-0000-0000-000011110000}"/>
    <cellStyle name="Normal 2 3 4" xfId="4318" xr:uid="{00000000-0005-0000-0000-000012110000}"/>
    <cellStyle name="Normal 2 3 4 2" xfId="4319" xr:uid="{00000000-0005-0000-0000-000013110000}"/>
    <cellStyle name="Normal 2 3 40" xfId="4320" xr:uid="{00000000-0005-0000-0000-000014110000}"/>
    <cellStyle name="Normal 2 3 41" xfId="4321" xr:uid="{00000000-0005-0000-0000-000015110000}"/>
    <cellStyle name="Normal 2 3 42" xfId="4322" xr:uid="{00000000-0005-0000-0000-000016110000}"/>
    <cellStyle name="Normal 2 3 43" xfId="4323" xr:uid="{00000000-0005-0000-0000-000017110000}"/>
    <cellStyle name="Normal 2 3 44" xfId="4324" xr:uid="{00000000-0005-0000-0000-000018110000}"/>
    <cellStyle name="Normal 2 3 45" xfId="4325" xr:uid="{00000000-0005-0000-0000-000019110000}"/>
    <cellStyle name="Normal 2 3 46" xfId="4326" xr:uid="{00000000-0005-0000-0000-00001A110000}"/>
    <cellStyle name="Normal 2 3 47" xfId="4327" xr:uid="{00000000-0005-0000-0000-00001B110000}"/>
    <cellStyle name="Normal 2 3 48" xfId="4328" xr:uid="{00000000-0005-0000-0000-00001C110000}"/>
    <cellStyle name="Normal 2 3 49" xfId="4329" xr:uid="{00000000-0005-0000-0000-00001D110000}"/>
    <cellStyle name="Normal 2 3 5" xfId="4330" xr:uid="{00000000-0005-0000-0000-00001E110000}"/>
    <cellStyle name="Normal 2 3 50" xfId="4331" xr:uid="{00000000-0005-0000-0000-00001F110000}"/>
    <cellStyle name="Normal 2 3 51" xfId="4332" xr:uid="{00000000-0005-0000-0000-000020110000}"/>
    <cellStyle name="Normal 2 3 52" xfId="4333" xr:uid="{00000000-0005-0000-0000-000021110000}"/>
    <cellStyle name="Normal 2 3 53" xfId="4334" xr:uid="{00000000-0005-0000-0000-000022110000}"/>
    <cellStyle name="Normal 2 3 54" xfId="4335" xr:uid="{00000000-0005-0000-0000-000023110000}"/>
    <cellStyle name="Normal 2 3 55" xfId="4336" xr:uid="{00000000-0005-0000-0000-000024110000}"/>
    <cellStyle name="Normal 2 3 56" xfId="4337" xr:uid="{00000000-0005-0000-0000-000025110000}"/>
    <cellStyle name="Normal 2 3 57" xfId="4338" xr:uid="{00000000-0005-0000-0000-000026110000}"/>
    <cellStyle name="Normal 2 3 58" xfId="4339" xr:uid="{00000000-0005-0000-0000-000027110000}"/>
    <cellStyle name="Normal 2 3 59" xfId="4340" xr:uid="{00000000-0005-0000-0000-000028110000}"/>
    <cellStyle name="Normal 2 3 6" xfId="4341" xr:uid="{00000000-0005-0000-0000-000029110000}"/>
    <cellStyle name="Normal 2 3 60" xfId="4342" xr:uid="{00000000-0005-0000-0000-00002A110000}"/>
    <cellStyle name="Normal 2 3 61" xfId="4343" xr:uid="{00000000-0005-0000-0000-00002B110000}"/>
    <cellStyle name="Normal 2 3 62" xfId="4344" xr:uid="{00000000-0005-0000-0000-00002C110000}"/>
    <cellStyle name="Normal 2 3 63" xfId="4345" xr:uid="{00000000-0005-0000-0000-00002D110000}"/>
    <cellStyle name="Normal 2 3 64" xfId="4346" xr:uid="{00000000-0005-0000-0000-00002E110000}"/>
    <cellStyle name="Normal 2 3 65" xfId="4347" xr:uid="{00000000-0005-0000-0000-00002F110000}"/>
    <cellStyle name="Normal 2 3 66" xfId="4348" xr:uid="{00000000-0005-0000-0000-000030110000}"/>
    <cellStyle name="Normal 2 3 67" xfId="4349" xr:uid="{00000000-0005-0000-0000-000031110000}"/>
    <cellStyle name="Normal 2 3 68" xfId="4350" xr:uid="{00000000-0005-0000-0000-000032110000}"/>
    <cellStyle name="Normal 2 3 69" xfId="4351" xr:uid="{00000000-0005-0000-0000-000033110000}"/>
    <cellStyle name="Normal 2 3 7" xfId="4352" xr:uid="{00000000-0005-0000-0000-000034110000}"/>
    <cellStyle name="Normal 2 3 70" xfId="4353" xr:uid="{00000000-0005-0000-0000-000035110000}"/>
    <cellStyle name="Normal 2 3 71" xfId="4354" xr:uid="{00000000-0005-0000-0000-000036110000}"/>
    <cellStyle name="Normal 2 3 72" xfId="4355" xr:uid="{00000000-0005-0000-0000-000037110000}"/>
    <cellStyle name="Normal 2 3 73" xfId="4356" xr:uid="{00000000-0005-0000-0000-000038110000}"/>
    <cellStyle name="Normal 2 3 74" xfId="4357" xr:uid="{00000000-0005-0000-0000-000039110000}"/>
    <cellStyle name="Normal 2 3 75" xfId="4358" xr:uid="{00000000-0005-0000-0000-00003A110000}"/>
    <cellStyle name="Normal 2 3 76" xfId="4359" xr:uid="{00000000-0005-0000-0000-00003B110000}"/>
    <cellStyle name="Normal 2 3 77" xfId="4360" xr:uid="{00000000-0005-0000-0000-00003C110000}"/>
    <cellStyle name="Normal 2 3 78" xfId="4361" xr:uid="{00000000-0005-0000-0000-00003D110000}"/>
    <cellStyle name="Normal 2 3 79" xfId="4362" xr:uid="{00000000-0005-0000-0000-00003E110000}"/>
    <cellStyle name="Normal 2 3 8" xfId="4363" xr:uid="{00000000-0005-0000-0000-00003F110000}"/>
    <cellStyle name="Normal 2 3 80" xfId="4364" xr:uid="{00000000-0005-0000-0000-000040110000}"/>
    <cellStyle name="Normal 2 3 81" xfId="4365" xr:uid="{00000000-0005-0000-0000-000041110000}"/>
    <cellStyle name="Normal 2 3 82" xfId="4366" xr:uid="{00000000-0005-0000-0000-000042110000}"/>
    <cellStyle name="Normal 2 3 83" xfId="4367" xr:uid="{00000000-0005-0000-0000-000043110000}"/>
    <cellStyle name="Normal 2 3 84" xfId="4368" xr:uid="{00000000-0005-0000-0000-000044110000}"/>
    <cellStyle name="Normal 2 3 85" xfId="4369" xr:uid="{00000000-0005-0000-0000-000045110000}"/>
    <cellStyle name="Normal 2 3 86" xfId="4370" xr:uid="{00000000-0005-0000-0000-000046110000}"/>
    <cellStyle name="Normal 2 3 87" xfId="4371" xr:uid="{00000000-0005-0000-0000-000047110000}"/>
    <cellStyle name="Normal 2 3 88" xfId="4372" xr:uid="{00000000-0005-0000-0000-000048110000}"/>
    <cellStyle name="Normal 2 3 89" xfId="4373" xr:uid="{00000000-0005-0000-0000-000049110000}"/>
    <cellStyle name="Normal 2 3 9" xfId="4374" xr:uid="{00000000-0005-0000-0000-00004A110000}"/>
    <cellStyle name="Normal 2 3 90" xfId="4375" xr:uid="{00000000-0005-0000-0000-00004B110000}"/>
    <cellStyle name="Normal 2 3 91" xfId="4376" xr:uid="{00000000-0005-0000-0000-00004C110000}"/>
    <cellStyle name="Normal 2 3 92" xfId="4377" xr:uid="{00000000-0005-0000-0000-00004D110000}"/>
    <cellStyle name="Normal 2 3 93" xfId="4378" xr:uid="{00000000-0005-0000-0000-00004E110000}"/>
    <cellStyle name="Normal 2 3 94" xfId="4379" xr:uid="{00000000-0005-0000-0000-00004F110000}"/>
    <cellStyle name="Normal 2 3 95" xfId="4380" xr:uid="{00000000-0005-0000-0000-000050110000}"/>
    <cellStyle name="Normal 2 3 96" xfId="4381" xr:uid="{00000000-0005-0000-0000-000051110000}"/>
    <cellStyle name="Normal 2 3 96 2" xfId="4382" xr:uid="{00000000-0005-0000-0000-000052110000}"/>
    <cellStyle name="Normal 2 3 97" xfId="4383" xr:uid="{00000000-0005-0000-0000-000053110000}"/>
    <cellStyle name="Normal 2 3 98" xfId="4384" xr:uid="{00000000-0005-0000-0000-000054110000}"/>
    <cellStyle name="Normal 2 3 99" xfId="4385" xr:uid="{00000000-0005-0000-0000-000055110000}"/>
    <cellStyle name="Normal 2 30" xfId="4386" xr:uid="{00000000-0005-0000-0000-000056110000}"/>
    <cellStyle name="Normal 2 30 2" xfId="4387" xr:uid="{00000000-0005-0000-0000-000057110000}"/>
    <cellStyle name="Normal 2 31" xfId="4388" xr:uid="{00000000-0005-0000-0000-000058110000}"/>
    <cellStyle name="Normal 2 31 2" xfId="4389" xr:uid="{00000000-0005-0000-0000-000059110000}"/>
    <cellStyle name="Normal 2 32" xfId="4390" xr:uid="{00000000-0005-0000-0000-00005A110000}"/>
    <cellStyle name="Normal 2 32 2" xfId="4391" xr:uid="{00000000-0005-0000-0000-00005B110000}"/>
    <cellStyle name="Normal 2 33" xfId="4392" xr:uid="{00000000-0005-0000-0000-00005C110000}"/>
    <cellStyle name="Normal 2 33 2" xfId="4393" xr:uid="{00000000-0005-0000-0000-00005D110000}"/>
    <cellStyle name="Normal 2 34" xfId="4394" xr:uid="{00000000-0005-0000-0000-00005E110000}"/>
    <cellStyle name="Normal 2 34 2" xfId="4395" xr:uid="{00000000-0005-0000-0000-00005F110000}"/>
    <cellStyle name="Normal 2 35" xfId="4396" xr:uid="{00000000-0005-0000-0000-000060110000}"/>
    <cellStyle name="Normal 2 35 2" xfId="4397" xr:uid="{00000000-0005-0000-0000-000061110000}"/>
    <cellStyle name="Normal 2 36" xfId="4398" xr:uid="{00000000-0005-0000-0000-000062110000}"/>
    <cellStyle name="Normal 2 36 2" xfId="4399" xr:uid="{00000000-0005-0000-0000-000063110000}"/>
    <cellStyle name="Normal 2 37" xfId="4400" xr:uid="{00000000-0005-0000-0000-000064110000}"/>
    <cellStyle name="Normal 2 37 2" xfId="4401" xr:uid="{00000000-0005-0000-0000-000065110000}"/>
    <cellStyle name="Normal 2 38" xfId="4402" xr:uid="{00000000-0005-0000-0000-000066110000}"/>
    <cellStyle name="Normal 2 38 2" xfId="4403" xr:uid="{00000000-0005-0000-0000-000067110000}"/>
    <cellStyle name="Normal 2 39" xfId="4404" xr:uid="{00000000-0005-0000-0000-000068110000}"/>
    <cellStyle name="Normal 2 39 2" xfId="4405" xr:uid="{00000000-0005-0000-0000-000069110000}"/>
    <cellStyle name="Normal 2 4" xfId="35" xr:uid="{00000000-0005-0000-0000-00006A110000}"/>
    <cellStyle name="Normal 2 4 2" xfId="4406" xr:uid="{00000000-0005-0000-0000-00006B110000}"/>
    <cellStyle name="Normal 2 4 2 2" xfId="4407" xr:uid="{00000000-0005-0000-0000-00006C110000}"/>
    <cellStyle name="Normal 2 4 2 2 2" xfId="4408" xr:uid="{00000000-0005-0000-0000-00006D110000}"/>
    <cellStyle name="Normal 2 4 2 2 2 2" xfId="4409" xr:uid="{00000000-0005-0000-0000-00006E110000}"/>
    <cellStyle name="Normal 2 4 2 2 3" xfId="4410" xr:uid="{00000000-0005-0000-0000-00006F110000}"/>
    <cellStyle name="Normal 2 4 2 2 3 2" xfId="4411" xr:uid="{00000000-0005-0000-0000-000070110000}"/>
    <cellStyle name="Normal 2 4 2 2 4" xfId="4412" xr:uid="{00000000-0005-0000-0000-000071110000}"/>
    <cellStyle name="Normal 2 4 2 2 4 2" xfId="4413" xr:uid="{00000000-0005-0000-0000-000072110000}"/>
    <cellStyle name="Normal 2 4 2 2 5" xfId="4414" xr:uid="{00000000-0005-0000-0000-000073110000}"/>
    <cellStyle name="Normal 2 4 2 2 5 2" xfId="4415" xr:uid="{00000000-0005-0000-0000-000074110000}"/>
    <cellStyle name="Normal 2 4 2 3" xfId="4416" xr:uid="{00000000-0005-0000-0000-000075110000}"/>
    <cellStyle name="Normal 2 4 2 4" xfId="4417" xr:uid="{00000000-0005-0000-0000-000076110000}"/>
    <cellStyle name="Normal 2 4 2 5" xfId="4418" xr:uid="{00000000-0005-0000-0000-000077110000}"/>
    <cellStyle name="Normal 2 4 2 6" xfId="4419" xr:uid="{00000000-0005-0000-0000-000078110000}"/>
    <cellStyle name="Normal 2 4 3" xfId="4420" xr:uid="{00000000-0005-0000-0000-000079110000}"/>
    <cellStyle name="Normal 2 4 3 2" xfId="4421" xr:uid="{00000000-0005-0000-0000-00007A110000}"/>
    <cellStyle name="Normal 2 4 3 3" xfId="4422" xr:uid="{00000000-0005-0000-0000-00007B110000}"/>
    <cellStyle name="Normal 2 4 3 4" xfId="4423" xr:uid="{00000000-0005-0000-0000-00007C110000}"/>
    <cellStyle name="Normal 2 4 4" xfId="4424" xr:uid="{00000000-0005-0000-0000-00007D110000}"/>
    <cellStyle name="Normal 2 4 4 2" xfId="4425" xr:uid="{00000000-0005-0000-0000-00007E110000}"/>
    <cellStyle name="Normal 2 4 5" xfId="4426" xr:uid="{00000000-0005-0000-0000-00007F110000}"/>
    <cellStyle name="Normal 2 4 5 2" xfId="4427" xr:uid="{00000000-0005-0000-0000-000080110000}"/>
    <cellStyle name="Normal 2 4 6" xfId="4428" xr:uid="{00000000-0005-0000-0000-000081110000}"/>
    <cellStyle name="Normal 2 4 6 2" xfId="4429" xr:uid="{00000000-0005-0000-0000-000082110000}"/>
    <cellStyle name="Normal 2 4 7" xfId="4430" xr:uid="{00000000-0005-0000-0000-000083110000}"/>
    <cellStyle name="Normal 2 4 7 2" xfId="4431" xr:uid="{00000000-0005-0000-0000-000084110000}"/>
    <cellStyle name="Normal 2 4 7 3" xfId="4432" xr:uid="{00000000-0005-0000-0000-000085110000}"/>
    <cellStyle name="Normal 2 4 8" xfId="4433" xr:uid="{00000000-0005-0000-0000-000086110000}"/>
    <cellStyle name="Normal 2 4 9" xfId="4434" xr:uid="{00000000-0005-0000-0000-000087110000}"/>
    <cellStyle name="Normal 2 40" xfId="4435" xr:uid="{00000000-0005-0000-0000-000088110000}"/>
    <cellStyle name="Normal 2 40 2" xfId="4436" xr:uid="{00000000-0005-0000-0000-000089110000}"/>
    <cellStyle name="Normal 2 41" xfId="4437" xr:uid="{00000000-0005-0000-0000-00008A110000}"/>
    <cellStyle name="Normal 2 41 2" xfId="4438" xr:uid="{00000000-0005-0000-0000-00008B110000}"/>
    <cellStyle name="Normal 2 42" xfId="4439" xr:uid="{00000000-0005-0000-0000-00008C110000}"/>
    <cellStyle name="Normal 2 42 2" xfId="4440" xr:uid="{00000000-0005-0000-0000-00008D110000}"/>
    <cellStyle name="Normal 2 43" xfId="4441" xr:uid="{00000000-0005-0000-0000-00008E110000}"/>
    <cellStyle name="Normal 2 43 2" xfId="4442" xr:uid="{00000000-0005-0000-0000-00008F110000}"/>
    <cellStyle name="Normal 2 44" xfId="4443" xr:uid="{00000000-0005-0000-0000-000090110000}"/>
    <cellStyle name="Normal 2 44 2" xfId="4444" xr:uid="{00000000-0005-0000-0000-000091110000}"/>
    <cellStyle name="Normal 2 45" xfId="4445" xr:uid="{00000000-0005-0000-0000-000092110000}"/>
    <cellStyle name="Normal 2 45 2" xfId="4446" xr:uid="{00000000-0005-0000-0000-000093110000}"/>
    <cellStyle name="Normal 2 46" xfId="4447" xr:uid="{00000000-0005-0000-0000-000094110000}"/>
    <cellStyle name="Normal 2 46 2" xfId="4448" xr:uid="{00000000-0005-0000-0000-000095110000}"/>
    <cellStyle name="Normal 2 47" xfId="4449" xr:uid="{00000000-0005-0000-0000-000096110000}"/>
    <cellStyle name="Normal 2 47 2" xfId="4450" xr:uid="{00000000-0005-0000-0000-000097110000}"/>
    <cellStyle name="Normal 2 48" xfId="4451" xr:uid="{00000000-0005-0000-0000-000098110000}"/>
    <cellStyle name="Normal 2 48 2" xfId="4452" xr:uid="{00000000-0005-0000-0000-000099110000}"/>
    <cellStyle name="Normal 2 49" xfId="4453" xr:uid="{00000000-0005-0000-0000-00009A110000}"/>
    <cellStyle name="Normal 2 49 2" xfId="4454" xr:uid="{00000000-0005-0000-0000-00009B110000}"/>
    <cellStyle name="Normal 2 5" xfId="4455" xr:uid="{00000000-0005-0000-0000-00009C110000}"/>
    <cellStyle name="Normal 2 5 2" xfId="4456" xr:uid="{00000000-0005-0000-0000-00009D110000}"/>
    <cellStyle name="Normal 2 5 2 2" xfId="4457" xr:uid="{00000000-0005-0000-0000-00009E110000}"/>
    <cellStyle name="Normal 2 5 2 2 2" xfId="4458" xr:uid="{00000000-0005-0000-0000-00009F110000}"/>
    <cellStyle name="Normal 2 5 2 2 2 2" xfId="4459" xr:uid="{00000000-0005-0000-0000-0000A0110000}"/>
    <cellStyle name="Normal 2 5 2 2 3" xfId="4460" xr:uid="{00000000-0005-0000-0000-0000A1110000}"/>
    <cellStyle name="Normal 2 5 2 2 3 2" xfId="4461" xr:uid="{00000000-0005-0000-0000-0000A2110000}"/>
    <cellStyle name="Normal 2 5 2 2 4" xfId="4462" xr:uid="{00000000-0005-0000-0000-0000A3110000}"/>
    <cellStyle name="Normal 2 5 2 2 4 2" xfId="4463" xr:uid="{00000000-0005-0000-0000-0000A4110000}"/>
    <cellStyle name="Normal 2 5 2 2 5" xfId="4464" xr:uid="{00000000-0005-0000-0000-0000A5110000}"/>
    <cellStyle name="Normal 2 5 2 2 5 2" xfId="4465" xr:uid="{00000000-0005-0000-0000-0000A6110000}"/>
    <cellStyle name="Normal 2 5 2 3" xfId="4466" xr:uid="{00000000-0005-0000-0000-0000A7110000}"/>
    <cellStyle name="Normal 2 5 2 4" xfId="4467" xr:uid="{00000000-0005-0000-0000-0000A8110000}"/>
    <cellStyle name="Normal 2 5 2 5" xfId="4468" xr:uid="{00000000-0005-0000-0000-0000A9110000}"/>
    <cellStyle name="Normal 2 5 2 6" xfId="4469" xr:uid="{00000000-0005-0000-0000-0000AA110000}"/>
    <cellStyle name="Normal 2 5 3" xfId="4470" xr:uid="{00000000-0005-0000-0000-0000AB110000}"/>
    <cellStyle name="Normal 2 5 3 2" xfId="4471" xr:uid="{00000000-0005-0000-0000-0000AC110000}"/>
    <cellStyle name="Normal 2 5 3 3" xfId="4472" xr:uid="{00000000-0005-0000-0000-0000AD110000}"/>
    <cellStyle name="Normal 2 5 3 4" xfId="4473" xr:uid="{00000000-0005-0000-0000-0000AE110000}"/>
    <cellStyle name="Normal 2 5 4" xfId="4474" xr:uid="{00000000-0005-0000-0000-0000AF110000}"/>
    <cellStyle name="Normal 2 5 4 2" xfId="4475" xr:uid="{00000000-0005-0000-0000-0000B0110000}"/>
    <cellStyle name="Normal 2 5 5" xfId="4476" xr:uid="{00000000-0005-0000-0000-0000B1110000}"/>
    <cellStyle name="Normal 2 5 5 2" xfId="4477" xr:uid="{00000000-0005-0000-0000-0000B2110000}"/>
    <cellStyle name="Normal 2 5 6" xfId="4478" xr:uid="{00000000-0005-0000-0000-0000B3110000}"/>
    <cellStyle name="Normal 2 5 6 2" xfId="4479" xr:uid="{00000000-0005-0000-0000-0000B4110000}"/>
    <cellStyle name="Normal 2 5 7" xfId="4480" xr:uid="{00000000-0005-0000-0000-0000B5110000}"/>
    <cellStyle name="Normal 2 5 7 2" xfId="4481" xr:uid="{00000000-0005-0000-0000-0000B6110000}"/>
    <cellStyle name="Normal 2 5 7 3" xfId="4482" xr:uid="{00000000-0005-0000-0000-0000B7110000}"/>
    <cellStyle name="Normal 2 5 8" xfId="4483" xr:uid="{00000000-0005-0000-0000-0000B8110000}"/>
    <cellStyle name="Normal 2 5 9" xfId="4484" xr:uid="{00000000-0005-0000-0000-0000B9110000}"/>
    <cellStyle name="Normal 2 50" xfId="4485" xr:uid="{00000000-0005-0000-0000-0000BA110000}"/>
    <cellStyle name="Normal 2 50 2" xfId="4486" xr:uid="{00000000-0005-0000-0000-0000BB110000}"/>
    <cellStyle name="Normal 2 51" xfId="4487" xr:uid="{00000000-0005-0000-0000-0000BC110000}"/>
    <cellStyle name="Normal 2 51 2" xfId="4488" xr:uid="{00000000-0005-0000-0000-0000BD110000}"/>
    <cellStyle name="Normal 2 52" xfId="4489" xr:uid="{00000000-0005-0000-0000-0000BE110000}"/>
    <cellStyle name="Normal 2 52 2" xfId="4490" xr:uid="{00000000-0005-0000-0000-0000BF110000}"/>
    <cellStyle name="Normal 2 53" xfId="4491" xr:uid="{00000000-0005-0000-0000-0000C0110000}"/>
    <cellStyle name="Normal 2 53 2" xfId="4492" xr:uid="{00000000-0005-0000-0000-0000C1110000}"/>
    <cellStyle name="Normal 2 54" xfId="4493" xr:uid="{00000000-0005-0000-0000-0000C2110000}"/>
    <cellStyle name="Normal 2 54 2" xfId="4494" xr:uid="{00000000-0005-0000-0000-0000C3110000}"/>
    <cellStyle name="Normal 2 55" xfId="4495" xr:uid="{00000000-0005-0000-0000-0000C4110000}"/>
    <cellStyle name="Normal 2 55 2" xfId="4496" xr:uid="{00000000-0005-0000-0000-0000C5110000}"/>
    <cellStyle name="Normal 2 56" xfId="4497" xr:uid="{00000000-0005-0000-0000-0000C6110000}"/>
    <cellStyle name="Normal 2 56 2" xfId="4498" xr:uid="{00000000-0005-0000-0000-0000C7110000}"/>
    <cellStyle name="Normal 2 57" xfId="4499" xr:uid="{00000000-0005-0000-0000-0000C8110000}"/>
    <cellStyle name="Normal 2 57 2" xfId="4500" xr:uid="{00000000-0005-0000-0000-0000C9110000}"/>
    <cellStyle name="Normal 2 58" xfId="4501" xr:uid="{00000000-0005-0000-0000-0000CA110000}"/>
    <cellStyle name="Normal 2 58 2" xfId="4502" xr:uid="{00000000-0005-0000-0000-0000CB110000}"/>
    <cellStyle name="Normal 2 59" xfId="4503" xr:uid="{00000000-0005-0000-0000-0000CC110000}"/>
    <cellStyle name="Normal 2 59 2" xfId="4504" xr:uid="{00000000-0005-0000-0000-0000CD110000}"/>
    <cellStyle name="Normal 2 6" xfId="37" xr:uid="{00000000-0005-0000-0000-0000CE110000}"/>
    <cellStyle name="Normal 2 6 2" xfId="4505" xr:uid="{00000000-0005-0000-0000-0000CF110000}"/>
    <cellStyle name="Normal 2 6 2 2" xfId="4506" xr:uid="{00000000-0005-0000-0000-0000D0110000}"/>
    <cellStyle name="Normal 2 6 3" xfId="4507" xr:uid="{00000000-0005-0000-0000-0000D1110000}"/>
    <cellStyle name="Normal 2 6 3 2" xfId="4508" xr:uid="{00000000-0005-0000-0000-0000D2110000}"/>
    <cellStyle name="Normal 2 6 4" xfId="4509" xr:uid="{00000000-0005-0000-0000-0000D3110000}"/>
    <cellStyle name="Normal 2 6 5" xfId="4510" xr:uid="{00000000-0005-0000-0000-0000D4110000}"/>
    <cellStyle name="Normal 2 6 6" xfId="7498" xr:uid="{00000000-0005-0000-0000-0000D5110000}"/>
    <cellStyle name="Normal 2 60" xfId="4511" xr:uid="{00000000-0005-0000-0000-0000D6110000}"/>
    <cellStyle name="Normal 2 60 2" xfId="4512" xr:uid="{00000000-0005-0000-0000-0000D7110000}"/>
    <cellStyle name="Normal 2 61" xfId="4513" xr:uid="{00000000-0005-0000-0000-0000D8110000}"/>
    <cellStyle name="Normal 2 61 2" xfId="4514" xr:uid="{00000000-0005-0000-0000-0000D9110000}"/>
    <cellStyle name="Normal 2 62" xfId="4515" xr:uid="{00000000-0005-0000-0000-0000DA110000}"/>
    <cellStyle name="Normal 2 62 2" xfId="4516" xr:uid="{00000000-0005-0000-0000-0000DB110000}"/>
    <cellStyle name="Normal 2 63" xfId="4517" xr:uid="{00000000-0005-0000-0000-0000DC110000}"/>
    <cellStyle name="Normal 2 63 2" xfId="4518" xr:uid="{00000000-0005-0000-0000-0000DD110000}"/>
    <cellStyle name="Normal 2 64" xfId="4519" xr:uid="{00000000-0005-0000-0000-0000DE110000}"/>
    <cellStyle name="Normal 2 64 2" xfId="4520" xr:uid="{00000000-0005-0000-0000-0000DF110000}"/>
    <cellStyle name="Normal 2 65" xfId="4521" xr:uid="{00000000-0005-0000-0000-0000E0110000}"/>
    <cellStyle name="Normal 2 66" xfId="4522" xr:uid="{00000000-0005-0000-0000-0000E1110000}"/>
    <cellStyle name="Normal 2 67" xfId="4523" xr:uid="{00000000-0005-0000-0000-0000E2110000}"/>
    <cellStyle name="Normal 2 68" xfId="4524" xr:uid="{00000000-0005-0000-0000-0000E3110000}"/>
    <cellStyle name="Normal 2 69" xfId="4525" xr:uid="{00000000-0005-0000-0000-0000E4110000}"/>
    <cellStyle name="Normal 2 7" xfId="4526" xr:uid="{00000000-0005-0000-0000-0000E5110000}"/>
    <cellStyle name="Normal 2 7 2" xfId="4527" xr:uid="{00000000-0005-0000-0000-0000E6110000}"/>
    <cellStyle name="Normal 2 7 2 2" xfId="4528" xr:uid="{00000000-0005-0000-0000-0000E7110000}"/>
    <cellStyle name="Normal 2 7 2 3" xfId="4529" xr:uid="{00000000-0005-0000-0000-0000E8110000}"/>
    <cellStyle name="Normal 2 7 3" xfId="4530" xr:uid="{00000000-0005-0000-0000-0000E9110000}"/>
    <cellStyle name="Normal 2 7 3 2" xfId="4531" xr:uid="{00000000-0005-0000-0000-0000EA110000}"/>
    <cellStyle name="Normal 2 7 4" xfId="4532" xr:uid="{00000000-0005-0000-0000-0000EB110000}"/>
    <cellStyle name="Normal 2 7 5" xfId="4533" xr:uid="{00000000-0005-0000-0000-0000EC110000}"/>
    <cellStyle name="Normal 2 7 6" xfId="4534" xr:uid="{00000000-0005-0000-0000-0000ED110000}"/>
    <cellStyle name="Normal 2 7 7" xfId="4535" xr:uid="{00000000-0005-0000-0000-0000EE110000}"/>
    <cellStyle name="Normal 2 7 8" xfId="4536" xr:uid="{00000000-0005-0000-0000-0000EF110000}"/>
    <cellStyle name="Normal 2 7 9" xfId="4537" xr:uid="{00000000-0005-0000-0000-0000F0110000}"/>
    <cellStyle name="Normal 2 70" xfId="4538" xr:uid="{00000000-0005-0000-0000-0000F1110000}"/>
    <cellStyle name="Normal 2 71" xfId="4539" xr:uid="{00000000-0005-0000-0000-0000F2110000}"/>
    <cellStyle name="Normal 2 72" xfId="4540" xr:uid="{00000000-0005-0000-0000-0000F3110000}"/>
    <cellStyle name="Normal 2 73" xfId="4541" xr:uid="{00000000-0005-0000-0000-0000F4110000}"/>
    <cellStyle name="Normal 2 74" xfId="4542" xr:uid="{00000000-0005-0000-0000-0000F5110000}"/>
    <cellStyle name="Normal 2 75" xfId="4543" xr:uid="{00000000-0005-0000-0000-0000F6110000}"/>
    <cellStyle name="Normal 2 76" xfId="4544" xr:uid="{00000000-0005-0000-0000-0000F7110000}"/>
    <cellStyle name="Normal 2 77" xfId="4545" xr:uid="{00000000-0005-0000-0000-0000F8110000}"/>
    <cellStyle name="Normal 2 78" xfId="4546" xr:uid="{00000000-0005-0000-0000-0000F9110000}"/>
    <cellStyle name="Normal 2 79" xfId="4547" xr:uid="{00000000-0005-0000-0000-0000FA110000}"/>
    <cellStyle name="Normal 2 8" xfId="4548" xr:uid="{00000000-0005-0000-0000-0000FB110000}"/>
    <cellStyle name="Normal 2 8 2" xfId="4549" xr:uid="{00000000-0005-0000-0000-0000FC110000}"/>
    <cellStyle name="Normal 2 8 2 2" xfId="4550" xr:uid="{00000000-0005-0000-0000-0000FD110000}"/>
    <cellStyle name="Normal 2 8 3" xfId="4551" xr:uid="{00000000-0005-0000-0000-0000FE110000}"/>
    <cellStyle name="Normal 2 8 4" xfId="4552" xr:uid="{00000000-0005-0000-0000-0000FF110000}"/>
    <cellStyle name="Normal 2 80" xfId="4553" xr:uid="{00000000-0005-0000-0000-000000120000}"/>
    <cellStyle name="Normal 2 81" xfId="4554" xr:uid="{00000000-0005-0000-0000-000001120000}"/>
    <cellStyle name="Normal 2 82" xfId="4555" xr:uid="{00000000-0005-0000-0000-000002120000}"/>
    <cellStyle name="Normal 2 83" xfId="4556" xr:uid="{00000000-0005-0000-0000-000003120000}"/>
    <cellStyle name="Normal 2 84" xfId="4557" xr:uid="{00000000-0005-0000-0000-000004120000}"/>
    <cellStyle name="Normal 2 85" xfId="4558" xr:uid="{00000000-0005-0000-0000-000005120000}"/>
    <cellStyle name="Normal 2 86" xfId="4559" xr:uid="{00000000-0005-0000-0000-000006120000}"/>
    <cellStyle name="Normal 2 87" xfId="4560" xr:uid="{00000000-0005-0000-0000-000007120000}"/>
    <cellStyle name="Normal 2 88" xfId="4561" xr:uid="{00000000-0005-0000-0000-000008120000}"/>
    <cellStyle name="Normal 2 89" xfId="4562" xr:uid="{00000000-0005-0000-0000-000009120000}"/>
    <cellStyle name="Normal 2 9" xfId="4563" xr:uid="{00000000-0005-0000-0000-00000A120000}"/>
    <cellStyle name="Normal 2 9 2" xfId="4564" xr:uid="{00000000-0005-0000-0000-00000B120000}"/>
    <cellStyle name="Normal 2 9 3" xfId="4565" xr:uid="{00000000-0005-0000-0000-00000C120000}"/>
    <cellStyle name="Normal 2 9 4" xfId="4566" xr:uid="{00000000-0005-0000-0000-00000D120000}"/>
    <cellStyle name="Normal 2 90" xfId="4567" xr:uid="{00000000-0005-0000-0000-00000E120000}"/>
    <cellStyle name="Normal 2 91" xfId="4568" xr:uid="{00000000-0005-0000-0000-00000F120000}"/>
    <cellStyle name="Normal 2 92" xfId="4569" xr:uid="{00000000-0005-0000-0000-000010120000}"/>
    <cellStyle name="Normal 2 93" xfId="4570" xr:uid="{00000000-0005-0000-0000-000011120000}"/>
    <cellStyle name="Normal 2 94" xfId="4571" xr:uid="{00000000-0005-0000-0000-000012120000}"/>
    <cellStyle name="Normal 2 95" xfId="4572" xr:uid="{00000000-0005-0000-0000-000013120000}"/>
    <cellStyle name="Normal 2 95 2" xfId="4573" xr:uid="{00000000-0005-0000-0000-000014120000}"/>
    <cellStyle name="Normal 2 96" xfId="4574" xr:uid="{00000000-0005-0000-0000-000015120000}"/>
    <cellStyle name="Normal 2 97" xfId="4575" xr:uid="{00000000-0005-0000-0000-000016120000}"/>
    <cellStyle name="Normal 2 98" xfId="4576" xr:uid="{00000000-0005-0000-0000-000017120000}"/>
    <cellStyle name="Normal 2 99" xfId="4577" xr:uid="{00000000-0005-0000-0000-000018120000}"/>
    <cellStyle name="Normal 20" xfId="4578" xr:uid="{00000000-0005-0000-0000-000019120000}"/>
    <cellStyle name="Normal 20 2" xfId="4579" xr:uid="{00000000-0005-0000-0000-00001A120000}"/>
    <cellStyle name="Normal 20 2 2" xfId="4580" xr:uid="{00000000-0005-0000-0000-00001B120000}"/>
    <cellStyle name="Normal 20 3" xfId="4581" xr:uid="{00000000-0005-0000-0000-00001C120000}"/>
    <cellStyle name="Normal 201" xfId="7528" xr:uid="{00000000-0005-0000-0000-00001D120000}"/>
    <cellStyle name="Normal 201 2" xfId="7539" xr:uid="{B40C8E5B-3F3F-47C0-BCAB-276B7851CD03}"/>
    <cellStyle name="Normal 21" xfId="4582" xr:uid="{00000000-0005-0000-0000-00001E120000}"/>
    <cellStyle name="Normal 21 2" xfId="4583" xr:uid="{00000000-0005-0000-0000-00001F120000}"/>
    <cellStyle name="Normal 21 2 2" xfId="4584" xr:uid="{00000000-0005-0000-0000-000020120000}"/>
    <cellStyle name="Normal 21 3" xfId="4585" xr:uid="{00000000-0005-0000-0000-000021120000}"/>
    <cellStyle name="Normal 22" xfId="4586" xr:uid="{00000000-0005-0000-0000-000022120000}"/>
    <cellStyle name="Normal 22 2" xfId="4587" xr:uid="{00000000-0005-0000-0000-000023120000}"/>
    <cellStyle name="Normal 22 2 2" xfId="4588" xr:uid="{00000000-0005-0000-0000-000024120000}"/>
    <cellStyle name="Normal 22 3" xfId="4589" xr:uid="{00000000-0005-0000-0000-000025120000}"/>
    <cellStyle name="Normal 23" xfId="4590" xr:uid="{00000000-0005-0000-0000-000026120000}"/>
    <cellStyle name="Normal 23 2" xfId="4591" xr:uid="{00000000-0005-0000-0000-000027120000}"/>
    <cellStyle name="Normal 23 2 2" xfId="4592" xr:uid="{00000000-0005-0000-0000-000028120000}"/>
    <cellStyle name="Normal 23 3" xfId="4593" xr:uid="{00000000-0005-0000-0000-000029120000}"/>
    <cellStyle name="Normal 24" xfId="4594" xr:uid="{00000000-0005-0000-0000-00002A120000}"/>
    <cellStyle name="Normal 24 2" xfId="4595" xr:uid="{00000000-0005-0000-0000-00002B120000}"/>
    <cellStyle name="Normal 24 2 2" xfId="4596" xr:uid="{00000000-0005-0000-0000-00002C120000}"/>
    <cellStyle name="Normal 24 3" xfId="4597" xr:uid="{00000000-0005-0000-0000-00002D120000}"/>
    <cellStyle name="Normal 246" xfId="7513" xr:uid="{00000000-0005-0000-0000-00002E120000}"/>
    <cellStyle name="Normal 25" xfId="4598" xr:uid="{00000000-0005-0000-0000-00002F120000}"/>
    <cellStyle name="Normal 25 2" xfId="4599" xr:uid="{00000000-0005-0000-0000-000030120000}"/>
    <cellStyle name="Normal 25 2 2" xfId="4600" xr:uid="{00000000-0005-0000-0000-000031120000}"/>
    <cellStyle name="Normal 25 3" xfId="4601" xr:uid="{00000000-0005-0000-0000-000032120000}"/>
    <cellStyle name="Normal 26" xfId="4602" xr:uid="{00000000-0005-0000-0000-000033120000}"/>
    <cellStyle name="Normal 26 2" xfId="4603" xr:uid="{00000000-0005-0000-0000-000034120000}"/>
    <cellStyle name="Normal 26 2 2" xfId="4604" xr:uid="{00000000-0005-0000-0000-000035120000}"/>
    <cellStyle name="Normal 26 3" xfId="4605" xr:uid="{00000000-0005-0000-0000-000036120000}"/>
    <cellStyle name="Normal 27" xfId="4606" xr:uid="{00000000-0005-0000-0000-000037120000}"/>
    <cellStyle name="Normal 27 2" xfId="4607" xr:uid="{00000000-0005-0000-0000-000038120000}"/>
    <cellStyle name="Normal 27 2 2" xfId="4608" xr:uid="{00000000-0005-0000-0000-000039120000}"/>
    <cellStyle name="Normal 27 3" xfId="4609" xr:uid="{00000000-0005-0000-0000-00003A120000}"/>
    <cellStyle name="Normal 28" xfId="4610" xr:uid="{00000000-0005-0000-0000-00003B120000}"/>
    <cellStyle name="Normal 28 2" xfId="4611" xr:uid="{00000000-0005-0000-0000-00003C120000}"/>
    <cellStyle name="Normal 28 2 2" xfId="4612" xr:uid="{00000000-0005-0000-0000-00003D120000}"/>
    <cellStyle name="Normal 28 3" xfId="4613" xr:uid="{00000000-0005-0000-0000-00003E120000}"/>
    <cellStyle name="Normal 29" xfId="4614" xr:uid="{00000000-0005-0000-0000-00003F120000}"/>
    <cellStyle name="Normal 29 2" xfId="4615" xr:uid="{00000000-0005-0000-0000-000040120000}"/>
    <cellStyle name="Normal 3" xfId="23" xr:uid="{00000000-0005-0000-0000-000041120000}"/>
    <cellStyle name="Normal 3 10" xfId="4616" xr:uid="{00000000-0005-0000-0000-000042120000}"/>
    <cellStyle name="Normal 3 10 2" xfId="4617" xr:uid="{00000000-0005-0000-0000-000043120000}"/>
    <cellStyle name="Normal 3 10 3" xfId="4618" xr:uid="{00000000-0005-0000-0000-000044120000}"/>
    <cellStyle name="Normal 3 10 4" xfId="4619" xr:uid="{00000000-0005-0000-0000-000045120000}"/>
    <cellStyle name="Normal 3 10 4 2" xfId="4620" xr:uid="{00000000-0005-0000-0000-000046120000}"/>
    <cellStyle name="Normal 3 10 5" xfId="4621" xr:uid="{00000000-0005-0000-0000-000047120000}"/>
    <cellStyle name="Normal 3 100" xfId="4622" xr:uid="{00000000-0005-0000-0000-000048120000}"/>
    <cellStyle name="Normal 3 101" xfId="4623" xr:uid="{00000000-0005-0000-0000-000049120000}"/>
    <cellStyle name="Normal 3 102" xfId="4624" xr:uid="{00000000-0005-0000-0000-00004A120000}"/>
    <cellStyle name="Normal 3 103" xfId="4625" xr:uid="{00000000-0005-0000-0000-00004B120000}"/>
    <cellStyle name="Normal 3 104" xfId="4626" xr:uid="{00000000-0005-0000-0000-00004C120000}"/>
    <cellStyle name="Normal 3 105" xfId="4627" xr:uid="{00000000-0005-0000-0000-00004D120000}"/>
    <cellStyle name="Normal 3 106" xfId="4628" xr:uid="{00000000-0005-0000-0000-00004E120000}"/>
    <cellStyle name="Normal 3 107" xfId="4629" xr:uid="{00000000-0005-0000-0000-00004F120000}"/>
    <cellStyle name="Normal 3 108" xfId="4630" xr:uid="{00000000-0005-0000-0000-000050120000}"/>
    <cellStyle name="Normal 3 109" xfId="4631" xr:uid="{00000000-0005-0000-0000-000051120000}"/>
    <cellStyle name="Normal 3 11" xfId="4632" xr:uid="{00000000-0005-0000-0000-000052120000}"/>
    <cellStyle name="Normal 3 11 2" xfId="4633" xr:uid="{00000000-0005-0000-0000-000053120000}"/>
    <cellStyle name="Normal 3 11 3" xfId="4634" xr:uid="{00000000-0005-0000-0000-000054120000}"/>
    <cellStyle name="Normal 3 11 4" xfId="4635" xr:uid="{00000000-0005-0000-0000-000055120000}"/>
    <cellStyle name="Normal 3 11 4 2" xfId="4636" xr:uid="{00000000-0005-0000-0000-000056120000}"/>
    <cellStyle name="Normal 3 11 5" xfId="4637" xr:uid="{00000000-0005-0000-0000-000057120000}"/>
    <cellStyle name="Normal 3 12" xfId="4638" xr:uid="{00000000-0005-0000-0000-000058120000}"/>
    <cellStyle name="Normal 3 12 2" xfId="4639" xr:uid="{00000000-0005-0000-0000-000059120000}"/>
    <cellStyle name="Normal 3 12 3" xfId="4640" xr:uid="{00000000-0005-0000-0000-00005A120000}"/>
    <cellStyle name="Normal 3 12 4" xfId="4641" xr:uid="{00000000-0005-0000-0000-00005B120000}"/>
    <cellStyle name="Normal 3 13" xfId="4642" xr:uid="{00000000-0005-0000-0000-00005C120000}"/>
    <cellStyle name="Normal 3 13 2" xfId="4643" xr:uid="{00000000-0005-0000-0000-00005D120000}"/>
    <cellStyle name="Normal 3 13 3" xfId="4644" xr:uid="{00000000-0005-0000-0000-00005E120000}"/>
    <cellStyle name="Normal 3 13 4" xfId="4645" xr:uid="{00000000-0005-0000-0000-00005F120000}"/>
    <cellStyle name="Normal 3 14" xfId="4646" xr:uid="{00000000-0005-0000-0000-000060120000}"/>
    <cellStyle name="Normal 3 14 2" xfId="4647" xr:uid="{00000000-0005-0000-0000-000061120000}"/>
    <cellStyle name="Normal 3 14 3" xfId="4648" xr:uid="{00000000-0005-0000-0000-000062120000}"/>
    <cellStyle name="Normal 3 14 4" xfId="4649" xr:uid="{00000000-0005-0000-0000-000063120000}"/>
    <cellStyle name="Normal 3 15" xfId="4650" xr:uid="{00000000-0005-0000-0000-000064120000}"/>
    <cellStyle name="Normal 3 15 2" xfId="4651" xr:uid="{00000000-0005-0000-0000-000065120000}"/>
    <cellStyle name="Normal 3 15 3" xfId="4652" xr:uid="{00000000-0005-0000-0000-000066120000}"/>
    <cellStyle name="Normal 3 15 4" xfId="4653" xr:uid="{00000000-0005-0000-0000-000067120000}"/>
    <cellStyle name="Normal 3 16" xfId="4654" xr:uid="{00000000-0005-0000-0000-000068120000}"/>
    <cellStyle name="Normal 3 16 2" xfId="4655" xr:uid="{00000000-0005-0000-0000-000069120000}"/>
    <cellStyle name="Normal 3 16 3" xfId="4656" xr:uid="{00000000-0005-0000-0000-00006A120000}"/>
    <cellStyle name="Normal 3 16 4" xfId="4657" xr:uid="{00000000-0005-0000-0000-00006B120000}"/>
    <cellStyle name="Normal 3 17" xfId="4658" xr:uid="{00000000-0005-0000-0000-00006C120000}"/>
    <cellStyle name="Normal 3 17 2" xfId="4659" xr:uid="{00000000-0005-0000-0000-00006D120000}"/>
    <cellStyle name="Normal 3 17 3" xfId="4660" xr:uid="{00000000-0005-0000-0000-00006E120000}"/>
    <cellStyle name="Normal 3 17 4" xfId="4661" xr:uid="{00000000-0005-0000-0000-00006F120000}"/>
    <cellStyle name="Normal 3 18" xfId="4662" xr:uid="{00000000-0005-0000-0000-000070120000}"/>
    <cellStyle name="Normal 3 18 2" xfId="4663" xr:uid="{00000000-0005-0000-0000-000071120000}"/>
    <cellStyle name="Normal 3 18 3" xfId="4664" xr:uid="{00000000-0005-0000-0000-000072120000}"/>
    <cellStyle name="Normal 3 18 4" xfId="4665" xr:uid="{00000000-0005-0000-0000-000073120000}"/>
    <cellStyle name="Normal 3 19" xfId="4666" xr:uid="{00000000-0005-0000-0000-000074120000}"/>
    <cellStyle name="Normal 3 19 2" xfId="4667" xr:uid="{00000000-0005-0000-0000-000075120000}"/>
    <cellStyle name="Normal 3 19 3" xfId="4668" xr:uid="{00000000-0005-0000-0000-000076120000}"/>
    <cellStyle name="Normal 3 19 4" xfId="4669" xr:uid="{00000000-0005-0000-0000-000077120000}"/>
    <cellStyle name="Normal 3 2" xfId="38" xr:uid="{00000000-0005-0000-0000-000078120000}"/>
    <cellStyle name="Normal 3 2 10" xfId="4670" xr:uid="{00000000-0005-0000-0000-000079120000}"/>
    <cellStyle name="Normal 3 2 10 2" xfId="4671" xr:uid="{00000000-0005-0000-0000-00007A120000}"/>
    <cellStyle name="Normal 3 2 11" xfId="4672" xr:uid="{00000000-0005-0000-0000-00007B120000}"/>
    <cellStyle name="Normal 3 2 11 2" xfId="4673" xr:uid="{00000000-0005-0000-0000-00007C120000}"/>
    <cellStyle name="Normal 3 2 11 3" xfId="4674" xr:uid="{00000000-0005-0000-0000-00007D120000}"/>
    <cellStyle name="Normal 3 2 11 4" xfId="4675" xr:uid="{00000000-0005-0000-0000-00007E120000}"/>
    <cellStyle name="Normal 3 2 12" xfId="4676" xr:uid="{00000000-0005-0000-0000-00007F120000}"/>
    <cellStyle name="Normal 3 2 12 2" xfId="4677" xr:uid="{00000000-0005-0000-0000-000080120000}"/>
    <cellStyle name="Normal 3 2 13" xfId="4678" xr:uid="{00000000-0005-0000-0000-000081120000}"/>
    <cellStyle name="Normal 3 2 13 2" xfId="4679" xr:uid="{00000000-0005-0000-0000-000082120000}"/>
    <cellStyle name="Normal 3 2 14" xfId="4680" xr:uid="{00000000-0005-0000-0000-000083120000}"/>
    <cellStyle name="Normal 3 2 14 2" xfId="4681" xr:uid="{00000000-0005-0000-0000-000084120000}"/>
    <cellStyle name="Normal 3 2 15" xfId="4682" xr:uid="{00000000-0005-0000-0000-000085120000}"/>
    <cellStyle name="Normal 3 2 15 2" xfId="4683" xr:uid="{00000000-0005-0000-0000-000086120000}"/>
    <cellStyle name="Normal 3 2 16" xfId="4684" xr:uid="{00000000-0005-0000-0000-000087120000}"/>
    <cellStyle name="Normal 3 2 16 2" xfId="4685" xr:uid="{00000000-0005-0000-0000-000088120000}"/>
    <cellStyle name="Normal 3 2 17" xfId="4686" xr:uid="{00000000-0005-0000-0000-000089120000}"/>
    <cellStyle name="Normal 3 2 17 2" xfId="4687" xr:uid="{00000000-0005-0000-0000-00008A120000}"/>
    <cellStyle name="Normal 3 2 18" xfId="4688" xr:uid="{00000000-0005-0000-0000-00008B120000}"/>
    <cellStyle name="Normal 3 2 19" xfId="4689" xr:uid="{00000000-0005-0000-0000-00008C120000}"/>
    <cellStyle name="Normal 3 2 2" xfId="4690" xr:uid="{00000000-0005-0000-0000-00008D120000}"/>
    <cellStyle name="Normal 3 2 2 10" xfId="4691" xr:uid="{00000000-0005-0000-0000-00008E120000}"/>
    <cellStyle name="Normal 3 2 2 11" xfId="4692" xr:uid="{00000000-0005-0000-0000-00008F120000}"/>
    <cellStyle name="Normal 3 2 2 12" xfId="4693" xr:uid="{00000000-0005-0000-0000-000090120000}"/>
    <cellStyle name="Normal 3 2 2 13" xfId="4694" xr:uid="{00000000-0005-0000-0000-000091120000}"/>
    <cellStyle name="Normal 3 2 2 14" xfId="4695" xr:uid="{00000000-0005-0000-0000-000092120000}"/>
    <cellStyle name="Normal 3 2 2 15" xfId="4696" xr:uid="{00000000-0005-0000-0000-000093120000}"/>
    <cellStyle name="Normal 3 2 2 16" xfId="4697" xr:uid="{00000000-0005-0000-0000-000094120000}"/>
    <cellStyle name="Normal 3 2 2 17" xfId="4698" xr:uid="{00000000-0005-0000-0000-000095120000}"/>
    <cellStyle name="Normal 3 2 2 2" xfId="4699" xr:uid="{00000000-0005-0000-0000-000096120000}"/>
    <cellStyle name="Normal 3 2 2 2 10" xfId="4700" xr:uid="{00000000-0005-0000-0000-000097120000}"/>
    <cellStyle name="Normal 3 2 2 2 10 2" xfId="4701" xr:uid="{00000000-0005-0000-0000-000098120000}"/>
    <cellStyle name="Normal 3 2 2 2 11" xfId="4702" xr:uid="{00000000-0005-0000-0000-000099120000}"/>
    <cellStyle name="Normal 3 2 2 2 11 2" xfId="4703" xr:uid="{00000000-0005-0000-0000-00009A120000}"/>
    <cellStyle name="Normal 3 2 2 2 12" xfId="4704" xr:uid="{00000000-0005-0000-0000-00009B120000}"/>
    <cellStyle name="Normal 3 2 2 2 12 2" xfId="4705" xr:uid="{00000000-0005-0000-0000-00009C120000}"/>
    <cellStyle name="Normal 3 2 2 2 13" xfId="4706" xr:uid="{00000000-0005-0000-0000-00009D120000}"/>
    <cellStyle name="Normal 3 2 2 2 13 2" xfId="4707" xr:uid="{00000000-0005-0000-0000-00009E120000}"/>
    <cellStyle name="Normal 3 2 2 2 14" xfId="4708" xr:uid="{00000000-0005-0000-0000-00009F120000}"/>
    <cellStyle name="Normal 3 2 2 2 14 2" xfId="4709" xr:uid="{00000000-0005-0000-0000-0000A0120000}"/>
    <cellStyle name="Normal 3 2 2 2 15" xfId="4710" xr:uid="{00000000-0005-0000-0000-0000A1120000}"/>
    <cellStyle name="Normal 3 2 2 2 15 2" xfId="4711" xr:uid="{00000000-0005-0000-0000-0000A2120000}"/>
    <cellStyle name="Normal 3 2 2 2 16" xfId="4712" xr:uid="{00000000-0005-0000-0000-0000A3120000}"/>
    <cellStyle name="Normal 3 2 2 2 17" xfId="4713" xr:uid="{00000000-0005-0000-0000-0000A4120000}"/>
    <cellStyle name="Normal 3 2 2 2 2" xfId="4714" xr:uid="{00000000-0005-0000-0000-0000A5120000}"/>
    <cellStyle name="Normal 3 2 2 2 2 2" xfId="4715" xr:uid="{00000000-0005-0000-0000-0000A6120000}"/>
    <cellStyle name="Normal 3 2 2 2 2 2 2" xfId="4716" xr:uid="{00000000-0005-0000-0000-0000A7120000}"/>
    <cellStyle name="Normal 3 2 2 2 2 2 2 2" xfId="4717" xr:uid="{00000000-0005-0000-0000-0000A8120000}"/>
    <cellStyle name="Normal 3 2 2 2 2 2 3" xfId="4718" xr:uid="{00000000-0005-0000-0000-0000A9120000}"/>
    <cellStyle name="Normal 3 2 2 2 2 2 3 2" xfId="4719" xr:uid="{00000000-0005-0000-0000-0000AA120000}"/>
    <cellStyle name="Normal 3 2 2 2 2 2 4" xfId="4720" xr:uid="{00000000-0005-0000-0000-0000AB120000}"/>
    <cellStyle name="Normal 3 2 2 2 2 2 4 2" xfId="4721" xr:uid="{00000000-0005-0000-0000-0000AC120000}"/>
    <cellStyle name="Normal 3 2 2 2 2 2 5" xfId="4722" xr:uid="{00000000-0005-0000-0000-0000AD120000}"/>
    <cellStyle name="Normal 3 2 2 2 2 2 5 2" xfId="4723" xr:uid="{00000000-0005-0000-0000-0000AE120000}"/>
    <cellStyle name="Normal 3 2 2 2 2 3" xfId="4724" xr:uid="{00000000-0005-0000-0000-0000AF120000}"/>
    <cellStyle name="Normal 3 2 2 2 2 4" xfId="4725" xr:uid="{00000000-0005-0000-0000-0000B0120000}"/>
    <cellStyle name="Normal 3 2 2 2 2 5" xfId="4726" xr:uid="{00000000-0005-0000-0000-0000B1120000}"/>
    <cellStyle name="Normal 3 2 2 2 2 6" xfId="4727" xr:uid="{00000000-0005-0000-0000-0000B2120000}"/>
    <cellStyle name="Normal 3 2 2 2 3" xfId="4728" xr:uid="{00000000-0005-0000-0000-0000B3120000}"/>
    <cellStyle name="Normal 3 2 2 2 3 2" xfId="4729" xr:uid="{00000000-0005-0000-0000-0000B4120000}"/>
    <cellStyle name="Normal 3 2 2 2 4" xfId="4730" xr:uid="{00000000-0005-0000-0000-0000B5120000}"/>
    <cellStyle name="Normal 3 2 2 2 4 2" xfId="4731" xr:uid="{00000000-0005-0000-0000-0000B6120000}"/>
    <cellStyle name="Normal 3 2 2 2 5" xfId="4732" xr:uid="{00000000-0005-0000-0000-0000B7120000}"/>
    <cellStyle name="Normal 3 2 2 2 5 2" xfId="4733" xr:uid="{00000000-0005-0000-0000-0000B8120000}"/>
    <cellStyle name="Normal 3 2 2 2 6" xfId="4734" xr:uid="{00000000-0005-0000-0000-0000B9120000}"/>
    <cellStyle name="Normal 3 2 2 2 6 2" xfId="4735" xr:uid="{00000000-0005-0000-0000-0000BA120000}"/>
    <cellStyle name="Normal 3 2 2 2 7" xfId="4736" xr:uid="{00000000-0005-0000-0000-0000BB120000}"/>
    <cellStyle name="Normal 3 2 2 2 7 2" xfId="4737" xr:uid="{00000000-0005-0000-0000-0000BC120000}"/>
    <cellStyle name="Normal 3 2 2 2 8" xfId="4738" xr:uid="{00000000-0005-0000-0000-0000BD120000}"/>
    <cellStyle name="Normal 3 2 2 2 8 2" xfId="4739" xr:uid="{00000000-0005-0000-0000-0000BE120000}"/>
    <cellStyle name="Normal 3 2 2 2 9" xfId="4740" xr:uid="{00000000-0005-0000-0000-0000BF120000}"/>
    <cellStyle name="Normal 3 2 2 2 9 2" xfId="4741" xr:uid="{00000000-0005-0000-0000-0000C0120000}"/>
    <cellStyle name="Normal 3 2 2 3" xfId="4742" xr:uid="{00000000-0005-0000-0000-0000C1120000}"/>
    <cellStyle name="Normal 3 2 2 3 2" xfId="4743" xr:uid="{00000000-0005-0000-0000-0000C2120000}"/>
    <cellStyle name="Normal 3 2 2 3 3" xfId="4744" xr:uid="{00000000-0005-0000-0000-0000C3120000}"/>
    <cellStyle name="Normal 3 2 2 3 4" xfId="4745" xr:uid="{00000000-0005-0000-0000-0000C4120000}"/>
    <cellStyle name="Normal 3 2 2 4" xfId="4746" xr:uid="{00000000-0005-0000-0000-0000C5120000}"/>
    <cellStyle name="Normal 3 2 2 4 2" xfId="4747" xr:uid="{00000000-0005-0000-0000-0000C6120000}"/>
    <cellStyle name="Normal 3 2 2 5" xfId="4748" xr:uid="{00000000-0005-0000-0000-0000C7120000}"/>
    <cellStyle name="Normal 3 2 2 6" xfId="4749" xr:uid="{00000000-0005-0000-0000-0000C8120000}"/>
    <cellStyle name="Normal 3 2 2 7" xfId="4750" xr:uid="{00000000-0005-0000-0000-0000C9120000}"/>
    <cellStyle name="Normal 3 2 2 8" xfId="4751" xr:uid="{00000000-0005-0000-0000-0000CA120000}"/>
    <cellStyle name="Normal 3 2 2 9" xfId="4752" xr:uid="{00000000-0005-0000-0000-0000CB120000}"/>
    <cellStyle name="Normal 3 2 20" xfId="4753" xr:uid="{00000000-0005-0000-0000-0000CC120000}"/>
    <cellStyle name="Normal 3 2 21" xfId="7429" xr:uid="{00000000-0005-0000-0000-0000CD120000}"/>
    <cellStyle name="Normal 3 2 3" xfId="4754" xr:uid="{00000000-0005-0000-0000-0000CE120000}"/>
    <cellStyle name="Normal 3 2 3 2" xfId="4755" xr:uid="{00000000-0005-0000-0000-0000CF120000}"/>
    <cellStyle name="Normal 3 2 4" xfId="4756" xr:uid="{00000000-0005-0000-0000-0000D0120000}"/>
    <cellStyle name="Normal 3 2 4 2" xfId="4757" xr:uid="{00000000-0005-0000-0000-0000D1120000}"/>
    <cellStyle name="Normal 3 2 5" xfId="4758" xr:uid="{00000000-0005-0000-0000-0000D2120000}"/>
    <cellStyle name="Normal 3 2 5 2" xfId="4759" xr:uid="{00000000-0005-0000-0000-0000D3120000}"/>
    <cellStyle name="Normal 3 2 6" xfId="4760" xr:uid="{00000000-0005-0000-0000-0000D4120000}"/>
    <cellStyle name="Normal 3 2 6 2" xfId="4761" xr:uid="{00000000-0005-0000-0000-0000D5120000}"/>
    <cellStyle name="Normal 3 2 7" xfId="4762" xr:uid="{00000000-0005-0000-0000-0000D6120000}"/>
    <cellStyle name="Normal 3 2 7 2" xfId="4763" xr:uid="{00000000-0005-0000-0000-0000D7120000}"/>
    <cellStyle name="Normal 3 2 8" xfId="4764" xr:uid="{00000000-0005-0000-0000-0000D8120000}"/>
    <cellStyle name="Normal 3 2 8 2" xfId="4765" xr:uid="{00000000-0005-0000-0000-0000D9120000}"/>
    <cellStyle name="Normal 3 2 9" xfId="4766" xr:uid="{00000000-0005-0000-0000-0000DA120000}"/>
    <cellStyle name="Normal 3 2 9 2" xfId="4767" xr:uid="{00000000-0005-0000-0000-0000DB120000}"/>
    <cellStyle name="Normal 3 20" xfId="4768" xr:uid="{00000000-0005-0000-0000-0000DC120000}"/>
    <cellStyle name="Normal 3 20 2" xfId="4769" xr:uid="{00000000-0005-0000-0000-0000DD120000}"/>
    <cellStyle name="Normal 3 20 3" xfId="4770" xr:uid="{00000000-0005-0000-0000-0000DE120000}"/>
    <cellStyle name="Normal 3 20 4" xfId="4771" xr:uid="{00000000-0005-0000-0000-0000DF120000}"/>
    <cellStyle name="Normal 3 21" xfId="4772" xr:uid="{00000000-0005-0000-0000-0000E0120000}"/>
    <cellStyle name="Normal 3 21 2" xfId="4773" xr:uid="{00000000-0005-0000-0000-0000E1120000}"/>
    <cellStyle name="Normal 3 22" xfId="4774" xr:uid="{00000000-0005-0000-0000-0000E2120000}"/>
    <cellStyle name="Normal 3 22 2" xfId="4775" xr:uid="{00000000-0005-0000-0000-0000E3120000}"/>
    <cellStyle name="Normal 3 23" xfId="4776" xr:uid="{00000000-0005-0000-0000-0000E4120000}"/>
    <cellStyle name="Normal 3 24" xfId="4777" xr:uid="{00000000-0005-0000-0000-0000E5120000}"/>
    <cellStyle name="Normal 3 25" xfId="4778" xr:uid="{00000000-0005-0000-0000-0000E6120000}"/>
    <cellStyle name="Normal 3 26" xfId="4779" xr:uid="{00000000-0005-0000-0000-0000E7120000}"/>
    <cellStyle name="Normal 3 27" xfId="4780" xr:uid="{00000000-0005-0000-0000-0000E8120000}"/>
    <cellStyle name="Normal 3 28" xfId="4781" xr:uid="{00000000-0005-0000-0000-0000E9120000}"/>
    <cellStyle name="Normal 3 29" xfId="4782" xr:uid="{00000000-0005-0000-0000-0000EA120000}"/>
    <cellStyle name="Normal 3 3" xfId="4783" xr:uid="{00000000-0005-0000-0000-0000EB120000}"/>
    <cellStyle name="Normal 3 3 2" xfId="4784" xr:uid="{00000000-0005-0000-0000-0000EC120000}"/>
    <cellStyle name="Normal 3 3 2 2" xfId="4785" xr:uid="{00000000-0005-0000-0000-0000ED120000}"/>
    <cellStyle name="Normal 3 3 2 2 2" xfId="4786" xr:uid="{00000000-0005-0000-0000-0000EE120000}"/>
    <cellStyle name="Normal 3 3 2 2 2 2" xfId="4787" xr:uid="{00000000-0005-0000-0000-0000EF120000}"/>
    <cellStyle name="Normal 3 3 2 2 3" xfId="4788" xr:uid="{00000000-0005-0000-0000-0000F0120000}"/>
    <cellStyle name="Normal 3 3 2 2 4" xfId="4789" xr:uid="{00000000-0005-0000-0000-0000F1120000}"/>
    <cellStyle name="Normal 3 3 2 2 5" xfId="4790" xr:uid="{00000000-0005-0000-0000-0000F2120000}"/>
    <cellStyle name="Normal 3 3 2 2 6" xfId="4791" xr:uid="{00000000-0005-0000-0000-0000F3120000}"/>
    <cellStyle name="Normal 3 3 2 3" xfId="4792" xr:uid="{00000000-0005-0000-0000-0000F4120000}"/>
    <cellStyle name="Normal 3 3 2 3 2" xfId="4793" xr:uid="{00000000-0005-0000-0000-0000F5120000}"/>
    <cellStyle name="Normal 3 3 2 4" xfId="4794" xr:uid="{00000000-0005-0000-0000-0000F6120000}"/>
    <cellStyle name="Normal 3 3 2 4 2" xfId="4795" xr:uid="{00000000-0005-0000-0000-0000F7120000}"/>
    <cellStyle name="Normal 3 3 2 5" xfId="4796" xr:uid="{00000000-0005-0000-0000-0000F8120000}"/>
    <cellStyle name="Normal 3 3 2 5 2" xfId="4797" xr:uid="{00000000-0005-0000-0000-0000F9120000}"/>
    <cellStyle name="Normal 3 3 2 6" xfId="4798" xr:uid="{00000000-0005-0000-0000-0000FA120000}"/>
    <cellStyle name="Normal 3 3 2 6 2" xfId="4799" xr:uid="{00000000-0005-0000-0000-0000FB120000}"/>
    <cellStyle name="Normal 3 3 3" xfId="4800" xr:uid="{00000000-0005-0000-0000-0000FC120000}"/>
    <cellStyle name="Normal 3 3 3 2" xfId="4801" xr:uid="{00000000-0005-0000-0000-0000FD120000}"/>
    <cellStyle name="Normal 3 3 3 3" xfId="4802" xr:uid="{00000000-0005-0000-0000-0000FE120000}"/>
    <cellStyle name="Normal 3 3 3 4" xfId="4803" xr:uid="{00000000-0005-0000-0000-0000FF120000}"/>
    <cellStyle name="Normal 3 3 4" xfId="4804" xr:uid="{00000000-0005-0000-0000-000000130000}"/>
    <cellStyle name="Normal 3 3 4 2" xfId="4805" xr:uid="{00000000-0005-0000-0000-000001130000}"/>
    <cellStyle name="Normal 3 3 5" xfId="4806" xr:uid="{00000000-0005-0000-0000-000002130000}"/>
    <cellStyle name="Normal 3 3 6" xfId="4807" xr:uid="{00000000-0005-0000-0000-000003130000}"/>
    <cellStyle name="Normal 3 3 7" xfId="4808" xr:uid="{00000000-0005-0000-0000-000004130000}"/>
    <cellStyle name="Normal 3 3 8" xfId="7420" xr:uid="{00000000-0005-0000-0000-000005130000}"/>
    <cellStyle name="Normal 3 3 9" xfId="7431" xr:uid="{00000000-0005-0000-0000-000006130000}"/>
    <cellStyle name="Normal 3 30" xfId="4809" xr:uid="{00000000-0005-0000-0000-000007130000}"/>
    <cellStyle name="Normal 3 31" xfId="4810" xr:uid="{00000000-0005-0000-0000-000008130000}"/>
    <cellStyle name="Normal 3 32" xfId="4811" xr:uid="{00000000-0005-0000-0000-000009130000}"/>
    <cellStyle name="Normal 3 33" xfId="4812" xr:uid="{00000000-0005-0000-0000-00000A130000}"/>
    <cellStyle name="Normal 3 34" xfId="4813" xr:uid="{00000000-0005-0000-0000-00000B130000}"/>
    <cellStyle name="Normal 3 35" xfId="4814" xr:uid="{00000000-0005-0000-0000-00000C130000}"/>
    <cellStyle name="Normal 3 36" xfId="4815" xr:uid="{00000000-0005-0000-0000-00000D130000}"/>
    <cellStyle name="Normal 3 37" xfId="4816" xr:uid="{00000000-0005-0000-0000-00000E130000}"/>
    <cellStyle name="Normal 3 38" xfId="4817" xr:uid="{00000000-0005-0000-0000-00000F130000}"/>
    <cellStyle name="Normal 3 39" xfId="4818" xr:uid="{00000000-0005-0000-0000-000010130000}"/>
    <cellStyle name="Normal 3 4" xfId="4819" xr:uid="{00000000-0005-0000-0000-000011130000}"/>
    <cellStyle name="Normal 3 4 10" xfId="4820" xr:uid="{00000000-0005-0000-0000-000012130000}"/>
    <cellStyle name="Normal 3 4 11" xfId="4821" xr:uid="{00000000-0005-0000-0000-000013130000}"/>
    <cellStyle name="Normal 3 4 12" xfId="7499" xr:uid="{00000000-0005-0000-0000-000014130000}"/>
    <cellStyle name="Normal 3 4 2" xfId="4822" xr:uid="{00000000-0005-0000-0000-000015130000}"/>
    <cellStyle name="Normal 3 4 2 2" xfId="4823" xr:uid="{00000000-0005-0000-0000-000016130000}"/>
    <cellStyle name="Normal 3 4 3" xfId="4824" xr:uid="{00000000-0005-0000-0000-000017130000}"/>
    <cellStyle name="Normal 3 4 3 2" xfId="4825" xr:uid="{00000000-0005-0000-0000-000018130000}"/>
    <cellStyle name="Normal 3 4 4" xfId="4826" xr:uid="{00000000-0005-0000-0000-000019130000}"/>
    <cellStyle name="Normal 3 4 5" xfId="4827" xr:uid="{00000000-0005-0000-0000-00001A130000}"/>
    <cellStyle name="Normal 3 4 6" xfId="4828" xr:uid="{00000000-0005-0000-0000-00001B130000}"/>
    <cellStyle name="Normal 3 4 7" xfId="4829" xr:uid="{00000000-0005-0000-0000-00001C130000}"/>
    <cellStyle name="Normal 3 4 8" xfId="4830" xr:uid="{00000000-0005-0000-0000-00001D130000}"/>
    <cellStyle name="Normal 3 4 9" xfId="4831" xr:uid="{00000000-0005-0000-0000-00001E130000}"/>
    <cellStyle name="Normal 3 40" xfId="4832" xr:uid="{00000000-0005-0000-0000-00001F130000}"/>
    <cellStyle name="Normal 3 41" xfId="4833" xr:uid="{00000000-0005-0000-0000-000020130000}"/>
    <cellStyle name="Normal 3 42" xfId="4834" xr:uid="{00000000-0005-0000-0000-000021130000}"/>
    <cellStyle name="Normal 3 43" xfId="4835" xr:uid="{00000000-0005-0000-0000-000022130000}"/>
    <cellStyle name="Normal 3 44" xfId="4836" xr:uid="{00000000-0005-0000-0000-000023130000}"/>
    <cellStyle name="Normal 3 45" xfId="4837" xr:uid="{00000000-0005-0000-0000-000024130000}"/>
    <cellStyle name="Normal 3 46" xfId="4838" xr:uid="{00000000-0005-0000-0000-000025130000}"/>
    <cellStyle name="Normal 3 47" xfId="4839" xr:uid="{00000000-0005-0000-0000-000026130000}"/>
    <cellStyle name="Normal 3 48" xfId="4840" xr:uid="{00000000-0005-0000-0000-000027130000}"/>
    <cellStyle name="Normal 3 49" xfId="4841" xr:uid="{00000000-0005-0000-0000-000028130000}"/>
    <cellStyle name="Normal 3 5" xfId="4842" xr:uid="{00000000-0005-0000-0000-000029130000}"/>
    <cellStyle name="Normal 3 5 10" xfId="4843" xr:uid="{00000000-0005-0000-0000-00002A130000}"/>
    <cellStyle name="Normal 3 5 11" xfId="4844" xr:uid="{00000000-0005-0000-0000-00002B130000}"/>
    <cellStyle name="Normal 3 5 12" xfId="4845" xr:uid="{00000000-0005-0000-0000-00002C130000}"/>
    <cellStyle name="Normal 3 5 13" xfId="4846" xr:uid="{00000000-0005-0000-0000-00002D130000}"/>
    <cellStyle name="Normal 3 5 14" xfId="4847" xr:uid="{00000000-0005-0000-0000-00002E130000}"/>
    <cellStyle name="Normal 3 5 15" xfId="4848" xr:uid="{00000000-0005-0000-0000-00002F130000}"/>
    <cellStyle name="Normal 3 5 16" xfId="4849" xr:uid="{00000000-0005-0000-0000-000030130000}"/>
    <cellStyle name="Normal 3 5 16 2" xfId="4850" xr:uid="{00000000-0005-0000-0000-000031130000}"/>
    <cellStyle name="Normal 3 5 17" xfId="4851" xr:uid="{00000000-0005-0000-0000-000032130000}"/>
    <cellStyle name="Normal 3 5 18" xfId="4852" xr:uid="{00000000-0005-0000-0000-000033130000}"/>
    <cellStyle name="Normal 3 5 2" xfId="4853" xr:uid="{00000000-0005-0000-0000-000034130000}"/>
    <cellStyle name="Normal 3 5 2 2" xfId="4854" xr:uid="{00000000-0005-0000-0000-000035130000}"/>
    <cellStyle name="Normal 3 5 2 2 2" xfId="4855" xr:uid="{00000000-0005-0000-0000-000036130000}"/>
    <cellStyle name="Normal 3 5 2 2 2 2" xfId="4856" xr:uid="{00000000-0005-0000-0000-000037130000}"/>
    <cellStyle name="Normal 3 5 2 2 3" xfId="4857" xr:uid="{00000000-0005-0000-0000-000038130000}"/>
    <cellStyle name="Normal 3 5 2 2 4" xfId="4858" xr:uid="{00000000-0005-0000-0000-000039130000}"/>
    <cellStyle name="Normal 3 5 2 2 5" xfId="4859" xr:uid="{00000000-0005-0000-0000-00003A130000}"/>
    <cellStyle name="Normal 3 5 2 3" xfId="4860" xr:uid="{00000000-0005-0000-0000-00003B130000}"/>
    <cellStyle name="Normal 3 5 2 4" xfId="4861" xr:uid="{00000000-0005-0000-0000-00003C130000}"/>
    <cellStyle name="Normal 3 5 2 5" xfId="4862" xr:uid="{00000000-0005-0000-0000-00003D130000}"/>
    <cellStyle name="Normal 3 5 3" xfId="4863" xr:uid="{00000000-0005-0000-0000-00003E130000}"/>
    <cellStyle name="Normal 3 5 3 2" xfId="4864" xr:uid="{00000000-0005-0000-0000-00003F130000}"/>
    <cellStyle name="Normal 3 5 3 3" xfId="4865" xr:uid="{00000000-0005-0000-0000-000040130000}"/>
    <cellStyle name="Normal 3 5 3 4" xfId="4866" xr:uid="{00000000-0005-0000-0000-000041130000}"/>
    <cellStyle name="Normal 3 5 4" xfId="4867" xr:uid="{00000000-0005-0000-0000-000042130000}"/>
    <cellStyle name="Normal 3 5 4 2" xfId="4868" xr:uid="{00000000-0005-0000-0000-000043130000}"/>
    <cellStyle name="Normal 3 5 5" xfId="4869" xr:uid="{00000000-0005-0000-0000-000044130000}"/>
    <cellStyle name="Normal 3 5 6" xfId="4870" xr:uid="{00000000-0005-0000-0000-000045130000}"/>
    <cellStyle name="Normal 3 5 7" xfId="4871" xr:uid="{00000000-0005-0000-0000-000046130000}"/>
    <cellStyle name="Normal 3 5 8" xfId="4872" xr:uid="{00000000-0005-0000-0000-000047130000}"/>
    <cellStyle name="Normal 3 5 9" xfId="4873" xr:uid="{00000000-0005-0000-0000-000048130000}"/>
    <cellStyle name="Normal 3 50" xfId="4874" xr:uid="{00000000-0005-0000-0000-000049130000}"/>
    <cellStyle name="Normal 3 51" xfId="4875" xr:uid="{00000000-0005-0000-0000-00004A130000}"/>
    <cellStyle name="Normal 3 52" xfId="4876" xr:uid="{00000000-0005-0000-0000-00004B130000}"/>
    <cellStyle name="Normal 3 53" xfId="4877" xr:uid="{00000000-0005-0000-0000-00004C130000}"/>
    <cellStyle name="Normal 3 54" xfId="4878" xr:uid="{00000000-0005-0000-0000-00004D130000}"/>
    <cellStyle name="Normal 3 55" xfId="4879" xr:uid="{00000000-0005-0000-0000-00004E130000}"/>
    <cellStyle name="Normal 3 56" xfId="4880" xr:uid="{00000000-0005-0000-0000-00004F130000}"/>
    <cellStyle name="Normal 3 57" xfId="4881" xr:uid="{00000000-0005-0000-0000-000050130000}"/>
    <cellStyle name="Normal 3 58" xfId="4882" xr:uid="{00000000-0005-0000-0000-000051130000}"/>
    <cellStyle name="Normal 3 59" xfId="4883" xr:uid="{00000000-0005-0000-0000-000052130000}"/>
    <cellStyle name="Normal 3 6" xfId="4884" xr:uid="{00000000-0005-0000-0000-000053130000}"/>
    <cellStyle name="Normal 3 6 2" xfId="4885" xr:uid="{00000000-0005-0000-0000-000054130000}"/>
    <cellStyle name="Normal 3 6 3" xfId="4886" xr:uid="{00000000-0005-0000-0000-000055130000}"/>
    <cellStyle name="Normal 3 6 4" xfId="4887" xr:uid="{00000000-0005-0000-0000-000056130000}"/>
    <cellStyle name="Normal 3 6 4 2" xfId="4888" xr:uid="{00000000-0005-0000-0000-000057130000}"/>
    <cellStyle name="Normal 3 6 5" xfId="4889" xr:uid="{00000000-0005-0000-0000-000058130000}"/>
    <cellStyle name="Normal 3 60" xfId="4890" xr:uid="{00000000-0005-0000-0000-000059130000}"/>
    <cellStyle name="Normal 3 61" xfId="4891" xr:uid="{00000000-0005-0000-0000-00005A130000}"/>
    <cellStyle name="Normal 3 62" xfId="4892" xr:uid="{00000000-0005-0000-0000-00005B130000}"/>
    <cellStyle name="Normal 3 63" xfId="4893" xr:uid="{00000000-0005-0000-0000-00005C130000}"/>
    <cellStyle name="Normal 3 64" xfId="4894" xr:uid="{00000000-0005-0000-0000-00005D130000}"/>
    <cellStyle name="Normal 3 65" xfId="4895" xr:uid="{00000000-0005-0000-0000-00005E130000}"/>
    <cellStyle name="Normal 3 66" xfId="4896" xr:uid="{00000000-0005-0000-0000-00005F130000}"/>
    <cellStyle name="Normal 3 67" xfId="4897" xr:uid="{00000000-0005-0000-0000-000060130000}"/>
    <cellStyle name="Normal 3 68" xfId="4898" xr:uid="{00000000-0005-0000-0000-000061130000}"/>
    <cellStyle name="Normal 3 69" xfId="4899" xr:uid="{00000000-0005-0000-0000-000062130000}"/>
    <cellStyle name="Normal 3 7" xfId="4900" xr:uid="{00000000-0005-0000-0000-000063130000}"/>
    <cellStyle name="Normal 3 70" xfId="4901" xr:uid="{00000000-0005-0000-0000-000064130000}"/>
    <cellStyle name="Normal 3 71" xfId="4902" xr:uid="{00000000-0005-0000-0000-000065130000}"/>
    <cellStyle name="Normal 3 72" xfId="4903" xr:uid="{00000000-0005-0000-0000-000066130000}"/>
    <cellStyle name="Normal 3 73" xfId="4904" xr:uid="{00000000-0005-0000-0000-000067130000}"/>
    <cellStyle name="Normal 3 74" xfId="4905" xr:uid="{00000000-0005-0000-0000-000068130000}"/>
    <cellStyle name="Normal 3 75" xfId="4906" xr:uid="{00000000-0005-0000-0000-000069130000}"/>
    <cellStyle name="Normal 3 76" xfId="4907" xr:uid="{00000000-0005-0000-0000-00006A130000}"/>
    <cellStyle name="Normal 3 77" xfId="4908" xr:uid="{00000000-0005-0000-0000-00006B130000}"/>
    <cellStyle name="Normal 3 78" xfId="4909" xr:uid="{00000000-0005-0000-0000-00006C130000}"/>
    <cellStyle name="Normal 3 79" xfId="4910" xr:uid="{00000000-0005-0000-0000-00006D130000}"/>
    <cellStyle name="Normal 3 8" xfId="4911" xr:uid="{00000000-0005-0000-0000-00006E130000}"/>
    <cellStyle name="Normal 3 8 2" xfId="4912" xr:uid="{00000000-0005-0000-0000-00006F130000}"/>
    <cellStyle name="Normal 3 8 3" xfId="4913" xr:uid="{00000000-0005-0000-0000-000070130000}"/>
    <cellStyle name="Normal 3 8 4" xfId="4914" xr:uid="{00000000-0005-0000-0000-000071130000}"/>
    <cellStyle name="Normal 3 8 4 2" xfId="4915" xr:uid="{00000000-0005-0000-0000-000072130000}"/>
    <cellStyle name="Normal 3 8 5" xfId="4916" xr:uid="{00000000-0005-0000-0000-000073130000}"/>
    <cellStyle name="Normal 3 80" xfId="4917" xr:uid="{00000000-0005-0000-0000-000074130000}"/>
    <cellStyle name="Normal 3 81" xfId="4918" xr:uid="{00000000-0005-0000-0000-000075130000}"/>
    <cellStyle name="Normal 3 82" xfId="4919" xr:uid="{00000000-0005-0000-0000-000076130000}"/>
    <cellStyle name="Normal 3 83" xfId="4920" xr:uid="{00000000-0005-0000-0000-000077130000}"/>
    <cellStyle name="Normal 3 84" xfId="4921" xr:uid="{00000000-0005-0000-0000-000078130000}"/>
    <cellStyle name="Normal 3 85" xfId="4922" xr:uid="{00000000-0005-0000-0000-000079130000}"/>
    <cellStyle name="Normal 3 86" xfId="4923" xr:uid="{00000000-0005-0000-0000-00007A130000}"/>
    <cellStyle name="Normal 3 87" xfId="4924" xr:uid="{00000000-0005-0000-0000-00007B130000}"/>
    <cellStyle name="Normal 3 88" xfId="4925" xr:uid="{00000000-0005-0000-0000-00007C130000}"/>
    <cellStyle name="Normal 3 89" xfId="4926" xr:uid="{00000000-0005-0000-0000-00007D130000}"/>
    <cellStyle name="Normal 3 9" xfId="4927" xr:uid="{00000000-0005-0000-0000-00007E130000}"/>
    <cellStyle name="Normal 3 9 2" xfId="4928" xr:uid="{00000000-0005-0000-0000-00007F130000}"/>
    <cellStyle name="Normal 3 9 3" xfId="4929" xr:uid="{00000000-0005-0000-0000-000080130000}"/>
    <cellStyle name="Normal 3 9 4" xfId="4930" xr:uid="{00000000-0005-0000-0000-000081130000}"/>
    <cellStyle name="Normal 3 9 4 2" xfId="4931" xr:uid="{00000000-0005-0000-0000-000082130000}"/>
    <cellStyle name="Normal 3 9 5" xfId="4932" xr:uid="{00000000-0005-0000-0000-000083130000}"/>
    <cellStyle name="Normal 3 90" xfId="4933" xr:uid="{00000000-0005-0000-0000-000084130000}"/>
    <cellStyle name="Normal 3 91" xfId="4934" xr:uid="{00000000-0005-0000-0000-000085130000}"/>
    <cellStyle name="Normal 3 92" xfId="4935" xr:uid="{00000000-0005-0000-0000-000086130000}"/>
    <cellStyle name="Normal 3 93" xfId="4936" xr:uid="{00000000-0005-0000-0000-000087130000}"/>
    <cellStyle name="Normal 3 94" xfId="4937" xr:uid="{00000000-0005-0000-0000-000088130000}"/>
    <cellStyle name="Normal 3 95" xfId="4938" xr:uid="{00000000-0005-0000-0000-000089130000}"/>
    <cellStyle name="Normal 3 96" xfId="4939" xr:uid="{00000000-0005-0000-0000-00008A130000}"/>
    <cellStyle name="Normal 3 97" xfId="4940" xr:uid="{00000000-0005-0000-0000-00008B130000}"/>
    <cellStyle name="Normal 3 98" xfId="4941" xr:uid="{00000000-0005-0000-0000-00008C130000}"/>
    <cellStyle name="Normal 3 99" xfId="4942" xr:uid="{00000000-0005-0000-0000-00008D130000}"/>
    <cellStyle name="Normal 30" xfId="4943" xr:uid="{00000000-0005-0000-0000-00008E130000}"/>
    <cellStyle name="Normal 31" xfId="4944" xr:uid="{00000000-0005-0000-0000-00008F130000}"/>
    <cellStyle name="Normal 31 2" xfId="4945" xr:uid="{00000000-0005-0000-0000-000090130000}"/>
    <cellStyle name="Normal 31 3" xfId="4946" xr:uid="{00000000-0005-0000-0000-000091130000}"/>
    <cellStyle name="Normal 32" xfId="4947" xr:uid="{00000000-0005-0000-0000-000092130000}"/>
    <cellStyle name="Normal 32 2" xfId="4948" xr:uid="{00000000-0005-0000-0000-000093130000}"/>
    <cellStyle name="Normal 33" xfId="4949" xr:uid="{00000000-0005-0000-0000-000094130000}"/>
    <cellStyle name="Normal 34" xfId="4950" xr:uid="{00000000-0005-0000-0000-000095130000}"/>
    <cellStyle name="Normal 35" xfId="4951" xr:uid="{00000000-0005-0000-0000-000096130000}"/>
    <cellStyle name="Normal 36" xfId="4952" xr:uid="{00000000-0005-0000-0000-000097130000}"/>
    <cellStyle name="Normal 37" xfId="4953" xr:uid="{00000000-0005-0000-0000-000098130000}"/>
    <cellStyle name="Normal 38" xfId="4954" xr:uid="{00000000-0005-0000-0000-000099130000}"/>
    <cellStyle name="Normal 39" xfId="4955" xr:uid="{00000000-0005-0000-0000-00009A130000}"/>
    <cellStyle name="Normal 4" xfId="24" xr:uid="{00000000-0005-0000-0000-00009B130000}"/>
    <cellStyle name="Normal 4 10" xfId="4956" xr:uid="{00000000-0005-0000-0000-00009C130000}"/>
    <cellStyle name="Normal 4 10 2" xfId="4957" xr:uid="{00000000-0005-0000-0000-00009D130000}"/>
    <cellStyle name="Normal 4 10 3" xfId="4958" xr:uid="{00000000-0005-0000-0000-00009E130000}"/>
    <cellStyle name="Normal 4 100" xfId="4959" xr:uid="{00000000-0005-0000-0000-00009F130000}"/>
    <cellStyle name="Normal 4 101" xfId="4960" xr:uid="{00000000-0005-0000-0000-0000A0130000}"/>
    <cellStyle name="Normal 4 102" xfId="4961" xr:uid="{00000000-0005-0000-0000-0000A1130000}"/>
    <cellStyle name="Normal 4 103" xfId="4962" xr:uid="{00000000-0005-0000-0000-0000A2130000}"/>
    <cellStyle name="Normal 4 104" xfId="4963" xr:uid="{00000000-0005-0000-0000-0000A3130000}"/>
    <cellStyle name="Normal 4 105" xfId="4964" xr:uid="{00000000-0005-0000-0000-0000A4130000}"/>
    <cellStyle name="Normal 4 106" xfId="4965" xr:uid="{00000000-0005-0000-0000-0000A5130000}"/>
    <cellStyle name="Normal 4 107" xfId="4966" xr:uid="{00000000-0005-0000-0000-0000A6130000}"/>
    <cellStyle name="Normal 4 108" xfId="4967" xr:uid="{00000000-0005-0000-0000-0000A7130000}"/>
    <cellStyle name="Normal 4 109" xfId="4968" xr:uid="{00000000-0005-0000-0000-0000A8130000}"/>
    <cellStyle name="Normal 4 11" xfId="4969" xr:uid="{00000000-0005-0000-0000-0000A9130000}"/>
    <cellStyle name="Normal 4 11 2" xfId="4970" xr:uid="{00000000-0005-0000-0000-0000AA130000}"/>
    <cellStyle name="Normal 4 11 3" xfId="4971" xr:uid="{00000000-0005-0000-0000-0000AB130000}"/>
    <cellStyle name="Normal 4 110" xfId="4972" xr:uid="{00000000-0005-0000-0000-0000AC130000}"/>
    <cellStyle name="Normal 4 111" xfId="4973" xr:uid="{00000000-0005-0000-0000-0000AD130000}"/>
    <cellStyle name="Normal 4 112" xfId="4974" xr:uid="{00000000-0005-0000-0000-0000AE130000}"/>
    <cellStyle name="Normal 4 113" xfId="4975" xr:uid="{00000000-0005-0000-0000-0000AF130000}"/>
    <cellStyle name="Normal 4 114" xfId="4976" xr:uid="{00000000-0005-0000-0000-0000B0130000}"/>
    <cellStyle name="Normal 4 115" xfId="4977" xr:uid="{00000000-0005-0000-0000-0000B1130000}"/>
    <cellStyle name="Normal 4 116" xfId="4978" xr:uid="{00000000-0005-0000-0000-0000B2130000}"/>
    <cellStyle name="Normal 4 117" xfId="4979" xr:uid="{00000000-0005-0000-0000-0000B3130000}"/>
    <cellStyle name="Normal 4 118" xfId="4980" xr:uid="{00000000-0005-0000-0000-0000B4130000}"/>
    <cellStyle name="Normal 4 119" xfId="4981" xr:uid="{00000000-0005-0000-0000-0000B5130000}"/>
    <cellStyle name="Normal 4 12" xfId="4982" xr:uid="{00000000-0005-0000-0000-0000B6130000}"/>
    <cellStyle name="Normal 4 12 2" xfId="4983" xr:uid="{00000000-0005-0000-0000-0000B7130000}"/>
    <cellStyle name="Normal 4 120" xfId="4984" xr:uid="{00000000-0005-0000-0000-0000B8130000}"/>
    <cellStyle name="Normal 4 121" xfId="4985" xr:uid="{00000000-0005-0000-0000-0000B9130000}"/>
    <cellStyle name="Normal 4 122" xfId="4986" xr:uid="{00000000-0005-0000-0000-0000BA130000}"/>
    <cellStyle name="Normal 4 123" xfId="4987" xr:uid="{00000000-0005-0000-0000-0000BB130000}"/>
    <cellStyle name="Normal 4 124" xfId="4988" xr:uid="{00000000-0005-0000-0000-0000BC130000}"/>
    <cellStyle name="Normal 4 125" xfId="4989" xr:uid="{00000000-0005-0000-0000-0000BD130000}"/>
    <cellStyle name="Normal 4 126" xfId="4990" xr:uid="{00000000-0005-0000-0000-0000BE130000}"/>
    <cellStyle name="Normal 4 127" xfId="4991" xr:uid="{00000000-0005-0000-0000-0000BF130000}"/>
    <cellStyle name="Normal 4 128" xfId="4992" xr:uid="{00000000-0005-0000-0000-0000C0130000}"/>
    <cellStyle name="Normal 4 129" xfId="4993" xr:uid="{00000000-0005-0000-0000-0000C1130000}"/>
    <cellStyle name="Normal 4 13" xfId="4994" xr:uid="{00000000-0005-0000-0000-0000C2130000}"/>
    <cellStyle name="Normal 4 13 2" xfId="4995" xr:uid="{00000000-0005-0000-0000-0000C3130000}"/>
    <cellStyle name="Normal 4 130" xfId="4996" xr:uid="{00000000-0005-0000-0000-0000C4130000}"/>
    <cellStyle name="Normal 4 131" xfId="4997" xr:uid="{00000000-0005-0000-0000-0000C5130000}"/>
    <cellStyle name="Normal 4 132" xfId="4998" xr:uid="{00000000-0005-0000-0000-0000C6130000}"/>
    <cellStyle name="Normal 4 133" xfId="4999" xr:uid="{00000000-0005-0000-0000-0000C7130000}"/>
    <cellStyle name="Normal 4 134" xfId="5000" xr:uid="{00000000-0005-0000-0000-0000C8130000}"/>
    <cellStyle name="Normal 4 135" xfId="5001" xr:uid="{00000000-0005-0000-0000-0000C9130000}"/>
    <cellStyle name="Normal 4 136" xfId="5002" xr:uid="{00000000-0005-0000-0000-0000CA130000}"/>
    <cellStyle name="Normal 4 137" xfId="5003" xr:uid="{00000000-0005-0000-0000-0000CB130000}"/>
    <cellStyle name="Normal 4 138" xfId="5004" xr:uid="{00000000-0005-0000-0000-0000CC130000}"/>
    <cellStyle name="Normal 4 139" xfId="5005" xr:uid="{00000000-0005-0000-0000-0000CD130000}"/>
    <cellStyle name="Normal 4 14" xfId="5006" xr:uid="{00000000-0005-0000-0000-0000CE130000}"/>
    <cellStyle name="Normal 4 14 2" xfId="5007" xr:uid="{00000000-0005-0000-0000-0000CF130000}"/>
    <cellStyle name="Normal 4 140" xfId="5008" xr:uid="{00000000-0005-0000-0000-0000D0130000}"/>
    <cellStyle name="Normal 4 141" xfId="5009" xr:uid="{00000000-0005-0000-0000-0000D1130000}"/>
    <cellStyle name="Normal 4 142" xfId="5010" xr:uid="{00000000-0005-0000-0000-0000D2130000}"/>
    <cellStyle name="Normal 4 143" xfId="5011" xr:uid="{00000000-0005-0000-0000-0000D3130000}"/>
    <cellStyle name="Normal 4 144" xfId="5012" xr:uid="{00000000-0005-0000-0000-0000D4130000}"/>
    <cellStyle name="Normal 4 145" xfId="5013" xr:uid="{00000000-0005-0000-0000-0000D5130000}"/>
    <cellStyle name="Normal 4 146" xfId="5014" xr:uid="{00000000-0005-0000-0000-0000D6130000}"/>
    <cellStyle name="Normal 4 147" xfId="5015" xr:uid="{00000000-0005-0000-0000-0000D7130000}"/>
    <cellStyle name="Normal 4 148" xfId="5016" xr:uid="{00000000-0005-0000-0000-0000D8130000}"/>
    <cellStyle name="Normal 4 149" xfId="5017" xr:uid="{00000000-0005-0000-0000-0000D9130000}"/>
    <cellStyle name="Normal 4 15" xfId="5018" xr:uid="{00000000-0005-0000-0000-0000DA130000}"/>
    <cellStyle name="Normal 4 15 2" xfId="5019" xr:uid="{00000000-0005-0000-0000-0000DB130000}"/>
    <cellStyle name="Normal 4 150" xfId="5020" xr:uid="{00000000-0005-0000-0000-0000DC130000}"/>
    <cellStyle name="Normal 4 151" xfId="5021" xr:uid="{00000000-0005-0000-0000-0000DD130000}"/>
    <cellStyle name="Normal 4 152" xfId="5022" xr:uid="{00000000-0005-0000-0000-0000DE130000}"/>
    <cellStyle name="Normal 4 153" xfId="5023" xr:uid="{00000000-0005-0000-0000-0000DF130000}"/>
    <cellStyle name="Normal 4 154" xfId="5024" xr:uid="{00000000-0005-0000-0000-0000E0130000}"/>
    <cellStyle name="Normal 4 155" xfId="5025" xr:uid="{00000000-0005-0000-0000-0000E1130000}"/>
    <cellStyle name="Normal 4 156" xfId="5026" xr:uid="{00000000-0005-0000-0000-0000E2130000}"/>
    <cellStyle name="Normal 4 157" xfId="7421" xr:uid="{00000000-0005-0000-0000-0000E3130000}"/>
    <cellStyle name="Normal 4 16" xfId="5027" xr:uid="{00000000-0005-0000-0000-0000E4130000}"/>
    <cellStyle name="Normal 4 16 2" xfId="5028" xr:uid="{00000000-0005-0000-0000-0000E5130000}"/>
    <cellStyle name="Normal 4 17" xfId="5029" xr:uid="{00000000-0005-0000-0000-0000E6130000}"/>
    <cellStyle name="Normal 4 17 2" xfId="5030" xr:uid="{00000000-0005-0000-0000-0000E7130000}"/>
    <cellStyle name="Normal 4 18" xfId="5031" xr:uid="{00000000-0005-0000-0000-0000E8130000}"/>
    <cellStyle name="Normal 4 18 2" xfId="5032" xr:uid="{00000000-0005-0000-0000-0000E9130000}"/>
    <cellStyle name="Normal 4 19" xfId="5033" xr:uid="{00000000-0005-0000-0000-0000EA130000}"/>
    <cellStyle name="Normal 4 19 2" xfId="5034" xr:uid="{00000000-0005-0000-0000-0000EB130000}"/>
    <cellStyle name="Normal 4 2" xfId="5035" xr:uid="{00000000-0005-0000-0000-0000EC130000}"/>
    <cellStyle name="Normal 4 2 10" xfId="5036" xr:uid="{00000000-0005-0000-0000-0000ED130000}"/>
    <cellStyle name="Normal 4 2 11" xfId="5037" xr:uid="{00000000-0005-0000-0000-0000EE130000}"/>
    <cellStyle name="Normal 4 2 12" xfId="5038" xr:uid="{00000000-0005-0000-0000-0000EF130000}"/>
    <cellStyle name="Normal 4 2 13" xfId="5039" xr:uid="{00000000-0005-0000-0000-0000F0130000}"/>
    <cellStyle name="Normal 4 2 14" xfId="5040" xr:uid="{00000000-0005-0000-0000-0000F1130000}"/>
    <cellStyle name="Normal 4 2 15" xfId="5041" xr:uid="{00000000-0005-0000-0000-0000F2130000}"/>
    <cellStyle name="Normal 4 2 16" xfId="5042" xr:uid="{00000000-0005-0000-0000-0000F3130000}"/>
    <cellStyle name="Normal 4 2 17" xfId="5043" xr:uid="{00000000-0005-0000-0000-0000F4130000}"/>
    <cellStyle name="Normal 4 2 18" xfId="5044" xr:uid="{00000000-0005-0000-0000-0000F5130000}"/>
    <cellStyle name="Normal 4 2 2" xfId="5045" xr:uid="{00000000-0005-0000-0000-0000F6130000}"/>
    <cellStyle name="Normal 4 2 2 10" xfId="5046" xr:uid="{00000000-0005-0000-0000-0000F7130000}"/>
    <cellStyle name="Normal 4 2 2 2" xfId="5047" xr:uid="{00000000-0005-0000-0000-0000F8130000}"/>
    <cellStyle name="Normal 4 2 2 2 2" xfId="5048" xr:uid="{00000000-0005-0000-0000-0000F9130000}"/>
    <cellStyle name="Normal 4 2 2 3" xfId="5049" xr:uid="{00000000-0005-0000-0000-0000FA130000}"/>
    <cellStyle name="Normal 4 2 2 4" xfId="5050" xr:uid="{00000000-0005-0000-0000-0000FB130000}"/>
    <cellStyle name="Normal 4 2 2 5" xfId="5051" xr:uid="{00000000-0005-0000-0000-0000FC130000}"/>
    <cellStyle name="Normal 4 2 2 6" xfId="5052" xr:uid="{00000000-0005-0000-0000-0000FD130000}"/>
    <cellStyle name="Normal 4 2 2 7" xfId="5053" xr:uid="{00000000-0005-0000-0000-0000FE130000}"/>
    <cellStyle name="Normal 4 2 2 8" xfId="5054" xr:uid="{00000000-0005-0000-0000-0000FF130000}"/>
    <cellStyle name="Normal 4 2 2 9" xfId="5055" xr:uid="{00000000-0005-0000-0000-000000140000}"/>
    <cellStyle name="Normal 4 2 3" xfId="5056" xr:uid="{00000000-0005-0000-0000-000001140000}"/>
    <cellStyle name="Normal 4 2 4" xfId="5057" xr:uid="{00000000-0005-0000-0000-000002140000}"/>
    <cellStyle name="Normal 4 2 5" xfId="5058" xr:uid="{00000000-0005-0000-0000-000003140000}"/>
    <cellStyle name="Normal 4 2 5 2" xfId="5059" xr:uid="{00000000-0005-0000-0000-000004140000}"/>
    <cellStyle name="Normal 4 2 6" xfId="5060" xr:uid="{00000000-0005-0000-0000-000005140000}"/>
    <cellStyle name="Normal 4 2 7" xfId="5061" xr:uid="{00000000-0005-0000-0000-000006140000}"/>
    <cellStyle name="Normal 4 2 8" xfId="5062" xr:uid="{00000000-0005-0000-0000-000007140000}"/>
    <cellStyle name="Normal 4 2 9" xfId="5063" xr:uid="{00000000-0005-0000-0000-000008140000}"/>
    <cellStyle name="Normal 4 20" xfId="5064" xr:uid="{00000000-0005-0000-0000-000009140000}"/>
    <cellStyle name="Normal 4 20 2" xfId="5065" xr:uid="{00000000-0005-0000-0000-00000A140000}"/>
    <cellStyle name="Normal 4 21" xfId="5066" xr:uid="{00000000-0005-0000-0000-00000B140000}"/>
    <cellStyle name="Normal 4 21 2" xfId="5067" xr:uid="{00000000-0005-0000-0000-00000C140000}"/>
    <cellStyle name="Normal 4 22" xfId="5068" xr:uid="{00000000-0005-0000-0000-00000D140000}"/>
    <cellStyle name="Normal 4 22 2" xfId="5069" xr:uid="{00000000-0005-0000-0000-00000E140000}"/>
    <cellStyle name="Normal 4 23" xfId="5070" xr:uid="{00000000-0005-0000-0000-00000F140000}"/>
    <cellStyle name="Normal 4 23 2" xfId="5071" xr:uid="{00000000-0005-0000-0000-000010140000}"/>
    <cellStyle name="Normal 4 24" xfId="5072" xr:uid="{00000000-0005-0000-0000-000011140000}"/>
    <cellStyle name="Normal 4 24 2" xfId="5073" xr:uid="{00000000-0005-0000-0000-000012140000}"/>
    <cellStyle name="Normal 4 25" xfId="5074" xr:uid="{00000000-0005-0000-0000-000013140000}"/>
    <cellStyle name="Normal 4 25 2" xfId="5075" xr:uid="{00000000-0005-0000-0000-000014140000}"/>
    <cellStyle name="Normal 4 26" xfId="5076" xr:uid="{00000000-0005-0000-0000-000015140000}"/>
    <cellStyle name="Normal 4 26 2" xfId="5077" xr:uid="{00000000-0005-0000-0000-000016140000}"/>
    <cellStyle name="Normal 4 27" xfId="5078" xr:uid="{00000000-0005-0000-0000-000017140000}"/>
    <cellStyle name="Normal 4 27 2" xfId="5079" xr:uid="{00000000-0005-0000-0000-000018140000}"/>
    <cellStyle name="Normal 4 28" xfId="5080" xr:uid="{00000000-0005-0000-0000-000019140000}"/>
    <cellStyle name="Normal 4 28 2" xfId="5081" xr:uid="{00000000-0005-0000-0000-00001A140000}"/>
    <cellStyle name="Normal 4 29" xfId="5082" xr:uid="{00000000-0005-0000-0000-00001B140000}"/>
    <cellStyle name="Normal 4 29 2" xfId="5083" xr:uid="{00000000-0005-0000-0000-00001C140000}"/>
    <cellStyle name="Normal 4 3" xfId="5084" xr:uid="{00000000-0005-0000-0000-00001D140000}"/>
    <cellStyle name="Normal 4 3 10" xfId="5085" xr:uid="{00000000-0005-0000-0000-00001E140000}"/>
    <cellStyle name="Normal 4 3 11" xfId="5086" xr:uid="{00000000-0005-0000-0000-00001F140000}"/>
    <cellStyle name="Normal 4 3 12" xfId="7500" xr:uid="{00000000-0005-0000-0000-000020140000}"/>
    <cellStyle name="Normal 4 3 2" xfId="5087" xr:uid="{00000000-0005-0000-0000-000021140000}"/>
    <cellStyle name="Normal 4 3 2 2" xfId="5088" xr:uid="{00000000-0005-0000-0000-000022140000}"/>
    <cellStyle name="Normal 4 3 3" xfId="5089" xr:uid="{00000000-0005-0000-0000-000023140000}"/>
    <cellStyle name="Normal 4 3 3 2" xfId="5090" xr:uid="{00000000-0005-0000-0000-000024140000}"/>
    <cellStyle name="Normal 4 3 4" xfId="5091" xr:uid="{00000000-0005-0000-0000-000025140000}"/>
    <cellStyle name="Normal 4 3 5" xfId="5092" xr:uid="{00000000-0005-0000-0000-000026140000}"/>
    <cellStyle name="Normal 4 3 6" xfId="5093" xr:uid="{00000000-0005-0000-0000-000027140000}"/>
    <cellStyle name="Normal 4 3 7" xfId="5094" xr:uid="{00000000-0005-0000-0000-000028140000}"/>
    <cellStyle name="Normal 4 3 8" xfId="5095" xr:uid="{00000000-0005-0000-0000-000029140000}"/>
    <cellStyle name="Normal 4 3 9" xfId="5096" xr:uid="{00000000-0005-0000-0000-00002A140000}"/>
    <cellStyle name="Normal 4 30" xfId="5097" xr:uid="{00000000-0005-0000-0000-00002B140000}"/>
    <cellStyle name="Normal 4 30 2" xfId="5098" xr:uid="{00000000-0005-0000-0000-00002C140000}"/>
    <cellStyle name="Normal 4 31" xfId="5099" xr:uid="{00000000-0005-0000-0000-00002D140000}"/>
    <cellStyle name="Normal 4 31 2" xfId="5100" xr:uid="{00000000-0005-0000-0000-00002E140000}"/>
    <cellStyle name="Normal 4 32" xfId="5101" xr:uid="{00000000-0005-0000-0000-00002F140000}"/>
    <cellStyle name="Normal 4 32 2" xfId="5102" xr:uid="{00000000-0005-0000-0000-000030140000}"/>
    <cellStyle name="Normal 4 33" xfId="5103" xr:uid="{00000000-0005-0000-0000-000031140000}"/>
    <cellStyle name="Normal 4 33 2" xfId="5104" xr:uid="{00000000-0005-0000-0000-000032140000}"/>
    <cellStyle name="Normal 4 34" xfId="5105" xr:uid="{00000000-0005-0000-0000-000033140000}"/>
    <cellStyle name="Normal 4 34 2" xfId="5106" xr:uid="{00000000-0005-0000-0000-000034140000}"/>
    <cellStyle name="Normal 4 35" xfId="5107" xr:uid="{00000000-0005-0000-0000-000035140000}"/>
    <cellStyle name="Normal 4 35 2" xfId="5108" xr:uid="{00000000-0005-0000-0000-000036140000}"/>
    <cellStyle name="Normal 4 36" xfId="5109" xr:uid="{00000000-0005-0000-0000-000037140000}"/>
    <cellStyle name="Normal 4 36 2" xfId="5110" xr:uid="{00000000-0005-0000-0000-000038140000}"/>
    <cellStyle name="Normal 4 37" xfId="5111" xr:uid="{00000000-0005-0000-0000-000039140000}"/>
    <cellStyle name="Normal 4 37 2" xfId="5112" xr:uid="{00000000-0005-0000-0000-00003A140000}"/>
    <cellStyle name="Normal 4 38" xfId="5113" xr:uid="{00000000-0005-0000-0000-00003B140000}"/>
    <cellStyle name="Normal 4 38 2" xfId="5114" xr:uid="{00000000-0005-0000-0000-00003C140000}"/>
    <cellStyle name="Normal 4 39" xfId="5115" xr:uid="{00000000-0005-0000-0000-00003D140000}"/>
    <cellStyle name="Normal 4 39 2" xfId="5116" xr:uid="{00000000-0005-0000-0000-00003E140000}"/>
    <cellStyle name="Normal 4 4" xfId="5117" xr:uid="{00000000-0005-0000-0000-00003F140000}"/>
    <cellStyle name="Normal 4 4 2" xfId="5118" xr:uid="{00000000-0005-0000-0000-000040140000}"/>
    <cellStyle name="Normal 4 4 2 2" xfId="5119" xr:uid="{00000000-0005-0000-0000-000041140000}"/>
    <cellStyle name="Normal 4 4 2 3" xfId="5120" xr:uid="{00000000-0005-0000-0000-000042140000}"/>
    <cellStyle name="Normal 4 4 2 4" xfId="5121" xr:uid="{00000000-0005-0000-0000-000043140000}"/>
    <cellStyle name="Normal 4 4 2 5" xfId="5122" xr:uid="{00000000-0005-0000-0000-000044140000}"/>
    <cellStyle name="Normal 4 4 3" xfId="5123" xr:uid="{00000000-0005-0000-0000-000045140000}"/>
    <cellStyle name="Normal 4 4 4" xfId="5124" xr:uid="{00000000-0005-0000-0000-000046140000}"/>
    <cellStyle name="Normal 4 4 4 2" xfId="5125" xr:uid="{00000000-0005-0000-0000-000047140000}"/>
    <cellStyle name="Normal 4 4 5" xfId="5126" xr:uid="{00000000-0005-0000-0000-000048140000}"/>
    <cellStyle name="Normal 4 4 6" xfId="5127" xr:uid="{00000000-0005-0000-0000-000049140000}"/>
    <cellStyle name="Normal 4 4 6 2" xfId="5128" xr:uid="{00000000-0005-0000-0000-00004A140000}"/>
    <cellStyle name="Normal 4 4 7" xfId="7515" xr:uid="{00000000-0005-0000-0000-00004B140000}"/>
    <cellStyle name="Normal 4 40" xfId="5129" xr:uid="{00000000-0005-0000-0000-00004C140000}"/>
    <cellStyle name="Normal 4 40 2" xfId="5130" xr:uid="{00000000-0005-0000-0000-00004D140000}"/>
    <cellStyle name="Normal 4 41" xfId="5131" xr:uid="{00000000-0005-0000-0000-00004E140000}"/>
    <cellStyle name="Normal 4 41 2" xfId="5132" xr:uid="{00000000-0005-0000-0000-00004F140000}"/>
    <cellStyle name="Normal 4 42" xfId="5133" xr:uid="{00000000-0005-0000-0000-000050140000}"/>
    <cellStyle name="Normal 4 42 2" xfId="5134" xr:uid="{00000000-0005-0000-0000-000051140000}"/>
    <cellStyle name="Normal 4 43" xfId="5135" xr:uid="{00000000-0005-0000-0000-000052140000}"/>
    <cellStyle name="Normal 4 43 2" xfId="5136" xr:uid="{00000000-0005-0000-0000-000053140000}"/>
    <cellStyle name="Normal 4 44" xfId="5137" xr:uid="{00000000-0005-0000-0000-000054140000}"/>
    <cellStyle name="Normal 4 44 2" xfId="5138" xr:uid="{00000000-0005-0000-0000-000055140000}"/>
    <cellStyle name="Normal 4 45" xfId="5139" xr:uid="{00000000-0005-0000-0000-000056140000}"/>
    <cellStyle name="Normal 4 45 2" xfId="5140" xr:uid="{00000000-0005-0000-0000-000057140000}"/>
    <cellStyle name="Normal 4 46" xfId="5141" xr:uid="{00000000-0005-0000-0000-000058140000}"/>
    <cellStyle name="Normal 4 46 2" xfId="5142" xr:uid="{00000000-0005-0000-0000-000059140000}"/>
    <cellStyle name="Normal 4 47" xfId="5143" xr:uid="{00000000-0005-0000-0000-00005A140000}"/>
    <cellStyle name="Normal 4 47 2" xfId="5144" xr:uid="{00000000-0005-0000-0000-00005B140000}"/>
    <cellStyle name="Normal 4 48" xfId="5145" xr:uid="{00000000-0005-0000-0000-00005C140000}"/>
    <cellStyle name="Normal 4 48 2" xfId="5146" xr:uid="{00000000-0005-0000-0000-00005D140000}"/>
    <cellStyle name="Normal 4 49" xfId="5147" xr:uid="{00000000-0005-0000-0000-00005E140000}"/>
    <cellStyle name="Normal 4 49 2" xfId="5148" xr:uid="{00000000-0005-0000-0000-00005F140000}"/>
    <cellStyle name="Normal 4 5" xfId="5149" xr:uid="{00000000-0005-0000-0000-000060140000}"/>
    <cellStyle name="Normal 4 5 2" xfId="5150" xr:uid="{00000000-0005-0000-0000-000061140000}"/>
    <cellStyle name="Normal 4 5 2 2" xfId="5151" xr:uid="{00000000-0005-0000-0000-000062140000}"/>
    <cellStyle name="Normal 4 5 3" xfId="5152" xr:uid="{00000000-0005-0000-0000-000063140000}"/>
    <cellStyle name="Normal 4 5 4" xfId="5153" xr:uid="{00000000-0005-0000-0000-000064140000}"/>
    <cellStyle name="Normal 4 5 5" xfId="5154" xr:uid="{00000000-0005-0000-0000-000065140000}"/>
    <cellStyle name="Normal 4 50" xfId="5155" xr:uid="{00000000-0005-0000-0000-000066140000}"/>
    <cellStyle name="Normal 4 50 2" xfId="5156" xr:uid="{00000000-0005-0000-0000-000067140000}"/>
    <cellStyle name="Normal 4 51" xfId="5157" xr:uid="{00000000-0005-0000-0000-000068140000}"/>
    <cellStyle name="Normal 4 51 2" xfId="5158" xr:uid="{00000000-0005-0000-0000-000069140000}"/>
    <cellStyle name="Normal 4 52" xfId="5159" xr:uid="{00000000-0005-0000-0000-00006A140000}"/>
    <cellStyle name="Normal 4 52 2" xfId="5160" xr:uid="{00000000-0005-0000-0000-00006B140000}"/>
    <cellStyle name="Normal 4 53" xfId="5161" xr:uid="{00000000-0005-0000-0000-00006C140000}"/>
    <cellStyle name="Normal 4 53 2" xfId="5162" xr:uid="{00000000-0005-0000-0000-00006D140000}"/>
    <cellStyle name="Normal 4 54" xfId="5163" xr:uid="{00000000-0005-0000-0000-00006E140000}"/>
    <cellStyle name="Normal 4 54 2" xfId="5164" xr:uid="{00000000-0005-0000-0000-00006F140000}"/>
    <cellStyle name="Normal 4 55" xfId="5165" xr:uid="{00000000-0005-0000-0000-000070140000}"/>
    <cellStyle name="Normal 4 55 2" xfId="5166" xr:uid="{00000000-0005-0000-0000-000071140000}"/>
    <cellStyle name="Normal 4 56" xfId="5167" xr:uid="{00000000-0005-0000-0000-000072140000}"/>
    <cellStyle name="Normal 4 56 2" xfId="5168" xr:uid="{00000000-0005-0000-0000-000073140000}"/>
    <cellStyle name="Normal 4 57" xfId="5169" xr:uid="{00000000-0005-0000-0000-000074140000}"/>
    <cellStyle name="Normal 4 57 2" xfId="5170" xr:uid="{00000000-0005-0000-0000-000075140000}"/>
    <cellStyle name="Normal 4 58" xfId="5171" xr:uid="{00000000-0005-0000-0000-000076140000}"/>
    <cellStyle name="Normal 4 58 2" xfId="5172" xr:uid="{00000000-0005-0000-0000-000077140000}"/>
    <cellStyle name="Normal 4 59" xfId="5173" xr:uid="{00000000-0005-0000-0000-000078140000}"/>
    <cellStyle name="Normal 4 59 2" xfId="5174" xr:uid="{00000000-0005-0000-0000-000079140000}"/>
    <cellStyle name="Normal 4 6" xfId="5175" xr:uid="{00000000-0005-0000-0000-00007A140000}"/>
    <cellStyle name="Normal 4 6 2" xfId="5176" xr:uid="{00000000-0005-0000-0000-00007B140000}"/>
    <cellStyle name="Normal 4 6 2 2" xfId="5177" xr:uid="{00000000-0005-0000-0000-00007C140000}"/>
    <cellStyle name="Normal 4 6 3" xfId="5178" xr:uid="{00000000-0005-0000-0000-00007D140000}"/>
    <cellStyle name="Normal 4 6 4" xfId="5179" xr:uid="{00000000-0005-0000-0000-00007E140000}"/>
    <cellStyle name="Normal 4 6 5" xfId="5180" xr:uid="{00000000-0005-0000-0000-00007F140000}"/>
    <cellStyle name="Normal 4 60" xfId="5181" xr:uid="{00000000-0005-0000-0000-000080140000}"/>
    <cellStyle name="Normal 4 60 2" xfId="5182" xr:uid="{00000000-0005-0000-0000-000081140000}"/>
    <cellStyle name="Normal 4 61" xfId="5183" xr:uid="{00000000-0005-0000-0000-000082140000}"/>
    <cellStyle name="Normal 4 61 2" xfId="5184" xr:uid="{00000000-0005-0000-0000-000083140000}"/>
    <cellStyle name="Normal 4 62" xfId="5185" xr:uid="{00000000-0005-0000-0000-000084140000}"/>
    <cellStyle name="Normal 4 63" xfId="5186" xr:uid="{00000000-0005-0000-0000-000085140000}"/>
    <cellStyle name="Normal 4 64" xfId="5187" xr:uid="{00000000-0005-0000-0000-000086140000}"/>
    <cellStyle name="Normal 4 65" xfId="5188" xr:uid="{00000000-0005-0000-0000-000087140000}"/>
    <cellStyle name="Normal 4 66" xfId="5189" xr:uid="{00000000-0005-0000-0000-000088140000}"/>
    <cellStyle name="Normal 4 67" xfId="5190" xr:uid="{00000000-0005-0000-0000-000089140000}"/>
    <cellStyle name="Normal 4 68" xfId="5191" xr:uid="{00000000-0005-0000-0000-00008A140000}"/>
    <cellStyle name="Normal 4 69" xfId="5192" xr:uid="{00000000-0005-0000-0000-00008B140000}"/>
    <cellStyle name="Normal 4 7" xfId="5193" xr:uid="{00000000-0005-0000-0000-00008C140000}"/>
    <cellStyle name="Normal 4 7 2" xfId="5194" xr:uid="{00000000-0005-0000-0000-00008D140000}"/>
    <cellStyle name="Normal 4 7 2 2" xfId="5195" xr:uid="{00000000-0005-0000-0000-00008E140000}"/>
    <cellStyle name="Normal 4 7 3" xfId="5196" xr:uid="{00000000-0005-0000-0000-00008F140000}"/>
    <cellStyle name="Normal 4 7 4" xfId="5197" xr:uid="{00000000-0005-0000-0000-000090140000}"/>
    <cellStyle name="Normal 4 7 5" xfId="5198" xr:uid="{00000000-0005-0000-0000-000091140000}"/>
    <cellStyle name="Normal 4 70" xfId="5199" xr:uid="{00000000-0005-0000-0000-000092140000}"/>
    <cellStyle name="Normal 4 71" xfId="5200" xr:uid="{00000000-0005-0000-0000-000093140000}"/>
    <cellStyle name="Normal 4 72" xfId="5201" xr:uid="{00000000-0005-0000-0000-000094140000}"/>
    <cellStyle name="Normal 4 73" xfId="5202" xr:uid="{00000000-0005-0000-0000-000095140000}"/>
    <cellStyle name="Normal 4 74" xfId="5203" xr:uid="{00000000-0005-0000-0000-000096140000}"/>
    <cellStyle name="Normal 4 75" xfId="5204" xr:uid="{00000000-0005-0000-0000-000097140000}"/>
    <cellStyle name="Normal 4 76" xfId="5205" xr:uid="{00000000-0005-0000-0000-000098140000}"/>
    <cellStyle name="Normal 4 77" xfId="5206" xr:uid="{00000000-0005-0000-0000-000099140000}"/>
    <cellStyle name="Normal 4 78" xfId="5207" xr:uid="{00000000-0005-0000-0000-00009A140000}"/>
    <cellStyle name="Normal 4 79" xfId="5208" xr:uid="{00000000-0005-0000-0000-00009B140000}"/>
    <cellStyle name="Normal 4 8" xfId="5209" xr:uid="{00000000-0005-0000-0000-00009C140000}"/>
    <cellStyle name="Normal 4 8 2" xfId="5210" xr:uid="{00000000-0005-0000-0000-00009D140000}"/>
    <cellStyle name="Normal 4 8 2 2" xfId="5211" xr:uid="{00000000-0005-0000-0000-00009E140000}"/>
    <cellStyle name="Normal 4 8 3" xfId="5212" xr:uid="{00000000-0005-0000-0000-00009F140000}"/>
    <cellStyle name="Normal 4 8 4" xfId="5213" xr:uid="{00000000-0005-0000-0000-0000A0140000}"/>
    <cellStyle name="Normal 4 8 5" xfId="5214" xr:uid="{00000000-0005-0000-0000-0000A1140000}"/>
    <cellStyle name="Normal 4 80" xfId="5215" xr:uid="{00000000-0005-0000-0000-0000A2140000}"/>
    <cellStyle name="Normal 4 81" xfId="5216" xr:uid="{00000000-0005-0000-0000-0000A3140000}"/>
    <cellStyle name="Normal 4 82" xfId="5217" xr:uid="{00000000-0005-0000-0000-0000A4140000}"/>
    <cellStyle name="Normal 4 83" xfId="5218" xr:uid="{00000000-0005-0000-0000-0000A5140000}"/>
    <cellStyle name="Normal 4 84" xfId="5219" xr:uid="{00000000-0005-0000-0000-0000A6140000}"/>
    <cellStyle name="Normal 4 85" xfId="5220" xr:uid="{00000000-0005-0000-0000-0000A7140000}"/>
    <cellStyle name="Normal 4 86" xfId="5221" xr:uid="{00000000-0005-0000-0000-0000A8140000}"/>
    <cellStyle name="Normal 4 87" xfId="5222" xr:uid="{00000000-0005-0000-0000-0000A9140000}"/>
    <cellStyle name="Normal 4 88" xfId="5223" xr:uid="{00000000-0005-0000-0000-0000AA140000}"/>
    <cellStyle name="Normal 4 89" xfId="5224" xr:uid="{00000000-0005-0000-0000-0000AB140000}"/>
    <cellStyle name="Normal 4 9" xfId="5225" xr:uid="{00000000-0005-0000-0000-0000AC140000}"/>
    <cellStyle name="Normal 4 9 2" xfId="5226" xr:uid="{00000000-0005-0000-0000-0000AD140000}"/>
    <cellStyle name="Normal 4 9 3" xfId="5227" xr:uid="{00000000-0005-0000-0000-0000AE140000}"/>
    <cellStyle name="Normal 4 90" xfId="5228" xr:uid="{00000000-0005-0000-0000-0000AF140000}"/>
    <cellStyle name="Normal 4 91" xfId="5229" xr:uid="{00000000-0005-0000-0000-0000B0140000}"/>
    <cellStyle name="Normal 4 92" xfId="5230" xr:uid="{00000000-0005-0000-0000-0000B1140000}"/>
    <cellStyle name="Normal 4 93" xfId="5231" xr:uid="{00000000-0005-0000-0000-0000B2140000}"/>
    <cellStyle name="Normal 4 94" xfId="5232" xr:uid="{00000000-0005-0000-0000-0000B3140000}"/>
    <cellStyle name="Normal 4 95" xfId="5233" xr:uid="{00000000-0005-0000-0000-0000B4140000}"/>
    <cellStyle name="Normal 4 96" xfId="5234" xr:uid="{00000000-0005-0000-0000-0000B5140000}"/>
    <cellStyle name="Normal 4 97" xfId="5235" xr:uid="{00000000-0005-0000-0000-0000B6140000}"/>
    <cellStyle name="Normal 4 98" xfId="5236" xr:uid="{00000000-0005-0000-0000-0000B7140000}"/>
    <cellStyle name="Normal 4 99" xfId="5237" xr:uid="{00000000-0005-0000-0000-0000B8140000}"/>
    <cellStyle name="Normal 40" xfId="5238" xr:uid="{00000000-0005-0000-0000-0000B9140000}"/>
    <cellStyle name="Normal 41" xfId="5239" xr:uid="{00000000-0005-0000-0000-0000BA140000}"/>
    <cellStyle name="Normal 42" xfId="5240" xr:uid="{00000000-0005-0000-0000-0000BB140000}"/>
    <cellStyle name="Normal 42 2" xfId="5241" xr:uid="{00000000-0005-0000-0000-0000BC140000}"/>
    <cellStyle name="Normal 43" xfId="5242" xr:uid="{00000000-0005-0000-0000-0000BD140000}"/>
    <cellStyle name="Normal 43 2" xfId="5243" xr:uid="{00000000-0005-0000-0000-0000BE140000}"/>
    <cellStyle name="Normal 44" xfId="5244" xr:uid="{00000000-0005-0000-0000-0000BF140000}"/>
    <cellStyle name="Normal 45" xfId="5245" xr:uid="{00000000-0005-0000-0000-0000C0140000}"/>
    <cellStyle name="Normal 46" xfId="5246" xr:uid="{00000000-0005-0000-0000-0000C1140000}"/>
    <cellStyle name="Normal 47" xfId="5247" xr:uid="{00000000-0005-0000-0000-0000C2140000}"/>
    <cellStyle name="Normal 48" xfId="5248" xr:uid="{00000000-0005-0000-0000-0000C3140000}"/>
    <cellStyle name="Normal 49" xfId="5249" xr:uid="{00000000-0005-0000-0000-0000C4140000}"/>
    <cellStyle name="Normal 5" xfId="26" xr:uid="{00000000-0005-0000-0000-0000C5140000}"/>
    <cellStyle name="Normal 5 10" xfId="5250" xr:uid="{00000000-0005-0000-0000-0000C6140000}"/>
    <cellStyle name="Normal 5 10 2" xfId="5251" xr:uid="{00000000-0005-0000-0000-0000C7140000}"/>
    <cellStyle name="Normal 5 100" xfId="5252" xr:uid="{00000000-0005-0000-0000-0000C8140000}"/>
    <cellStyle name="Normal 5 101" xfId="5253" xr:uid="{00000000-0005-0000-0000-0000C9140000}"/>
    <cellStyle name="Normal 5 102" xfId="5254" xr:uid="{00000000-0005-0000-0000-0000CA140000}"/>
    <cellStyle name="Normal 5 103" xfId="5255" xr:uid="{00000000-0005-0000-0000-0000CB140000}"/>
    <cellStyle name="Normal 5 104" xfId="5256" xr:uid="{00000000-0005-0000-0000-0000CC140000}"/>
    <cellStyle name="Normal 5 105" xfId="5257" xr:uid="{00000000-0005-0000-0000-0000CD140000}"/>
    <cellStyle name="Normal 5 106" xfId="5258" xr:uid="{00000000-0005-0000-0000-0000CE140000}"/>
    <cellStyle name="Normal 5 107" xfId="5259" xr:uid="{00000000-0005-0000-0000-0000CF140000}"/>
    <cellStyle name="Normal 5 108" xfId="5260" xr:uid="{00000000-0005-0000-0000-0000D0140000}"/>
    <cellStyle name="Normal 5 109" xfId="5261" xr:uid="{00000000-0005-0000-0000-0000D1140000}"/>
    <cellStyle name="Normal 5 11" xfId="5262" xr:uid="{00000000-0005-0000-0000-0000D2140000}"/>
    <cellStyle name="Normal 5 11 2" xfId="5263" xr:uid="{00000000-0005-0000-0000-0000D3140000}"/>
    <cellStyle name="Normal 5 110" xfId="5264" xr:uid="{00000000-0005-0000-0000-0000D4140000}"/>
    <cellStyle name="Normal 5 111" xfId="5265" xr:uid="{00000000-0005-0000-0000-0000D5140000}"/>
    <cellStyle name="Normal 5 112" xfId="5266" xr:uid="{00000000-0005-0000-0000-0000D6140000}"/>
    <cellStyle name="Normal 5 113" xfId="5267" xr:uid="{00000000-0005-0000-0000-0000D7140000}"/>
    <cellStyle name="Normal 5 114" xfId="5268" xr:uid="{00000000-0005-0000-0000-0000D8140000}"/>
    <cellStyle name="Normal 5 115" xfId="5269" xr:uid="{00000000-0005-0000-0000-0000D9140000}"/>
    <cellStyle name="Normal 5 116" xfId="5270" xr:uid="{00000000-0005-0000-0000-0000DA140000}"/>
    <cellStyle name="Normal 5 117" xfId="5271" xr:uid="{00000000-0005-0000-0000-0000DB140000}"/>
    <cellStyle name="Normal 5 118" xfId="5272" xr:uid="{00000000-0005-0000-0000-0000DC140000}"/>
    <cellStyle name="Normal 5 119" xfId="5273" xr:uid="{00000000-0005-0000-0000-0000DD140000}"/>
    <cellStyle name="Normal 5 12" xfId="5274" xr:uid="{00000000-0005-0000-0000-0000DE140000}"/>
    <cellStyle name="Normal 5 12 2" xfId="5275" xr:uid="{00000000-0005-0000-0000-0000DF140000}"/>
    <cellStyle name="Normal 5 120" xfId="5276" xr:uid="{00000000-0005-0000-0000-0000E0140000}"/>
    <cellStyle name="Normal 5 121" xfId="5277" xr:uid="{00000000-0005-0000-0000-0000E1140000}"/>
    <cellStyle name="Normal 5 122" xfId="5278" xr:uid="{00000000-0005-0000-0000-0000E2140000}"/>
    <cellStyle name="Normal 5 123" xfId="5279" xr:uid="{00000000-0005-0000-0000-0000E3140000}"/>
    <cellStyle name="Normal 5 124" xfId="5280" xr:uid="{00000000-0005-0000-0000-0000E4140000}"/>
    <cellStyle name="Normal 5 125" xfId="5281" xr:uid="{00000000-0005-0000-0000-0000E5140000}"/>
    <cellStyle name="Normal 5 126" xfId="5282" xr:uid="{00000000-0005-0000-0000-0000E6140000}"/>
    <cellStyle name="Normal 5 127" xfId="5283" xr:uid="{00000000-0005-0000-0000-0000E7140000}"/>
    <cellStyle name="Normal 5 128" xfId="5284" xr:uid="{00000000-0005-0000-0000-0000E8140000}"/>
    <cellStyle name="Normal 5 129" xfId="5285" xr:uid="{00000000-0005-0000-0000-0000E9140000}"/>
    <cellStyle name="Normal 5 13" xfId="5286" xr:uid="{00000000-0005-0000-0000-0000EA140000}"/>
    <cellStyle name="Normal 5 13 2" xfId="5287" xr:uid="{00000000-0005-0000-0000-0000EB140000}"/>
    <cellStyle name="Normal 5 130" xfId="5288" xr:uid="{00000000-0005-0000-0000-0000EC140000}"/>
    <cellStyle name="Normal 5 131" xfId="5289" xr:uid="{00000000-0005-0000-0000-0000ED140000}"/>
    <cellStyle name="Normal 5 132" xfId="5290" xr:uid="{00000000-0005-0000-0000-0000EE140000}"/>
    <cellStyle name="Normal 5 133" xfId="5291" xr:uid="{00000000-0005-0000-0000-0000EF140000}"/>
    <cellStyle name="Normal 5 134" xfId="5292" xr:uid="{00000000-0005-0000-0000-0000F0140000}"/>
    <cellStyle name="Normal 5 135" xfId="5293" xr:uid="{00000000-0005-0000-0000-0000F1140000}"/>
    <cellStyle name="Normal 5 136" xfId="5294" xr:uid="{00000000-0005-0000-0000-0000F2140000}"/>
    <cellStyle name="Normal 5 137" xfId="5295" xr:uid="{00000000-0005-0000-0000-0000F3140000}"/>
    <cellStyle name="Normal 5 138" xfId="5296" xr:uid="{00000000-0005-0000-0000-0000F4140000}"/>
    <cellStyle name="Normal 5 139" xfId="5297" xr:uid="{00000000-0005-0000-0000-0000F5140000}"/>
    <cellStyle name="Normal 5 14" xfId="5298" xr:uid="{00000000-0005-0000-0000-0000F6140000}"/>
    <cellStyle name="Normal 5 14 2" xfId="5299" xr:uid="{00000000-0005-0000-0000-0000F7140000}"/>
    <cellStyle name="Normal 5 140" xfId="5300" xr:uid="{00000000-0005-0000-0000-0000F8140000}"/>
    <cellStyle name="Normal 5 141" xfId="5301" xr:uid="{00000000-0005-0000-0000-0000F9140000}"/>
    <cellStyle name="Normal 5 142" xfId="5302" xr:uid="{00000000-0005-0000-0000-0000FA140000}"/>
    <cellStyle name="Normal 5 143" xfId="5303" xr:uid="{00000000-0005-0000-0000-0000FB140000}"/>
    <cellStyle name="Normal 5 144" xfId="5304" xr:uid="{00000000-0005-0000-0000-0000FC140000}"/>
    <cellStyle name="Normal 5 145" xfId="5305" xr:uid="{00000000-0005-0000-0000-0000FD140000}"/>
    <cellStyle name="Normal 5 146" xfId="5306" xr:uid="{00000000-0005-0000-0000-0000FE140000}"/>
    <cellStyle name="Normal 5 147" xfId="5307" xr:uid="{00000000-0005-0000-0000-0000FF140000}"/>
    <cellStyle name="Normal 5 148" xfId="5308" xr:uid="{00000000-0005-0000-0000-000000150000}"/>
    <cellStyle name="Normal 5 149" xfId="5309" xr:uid="{00000000-0005-0000-0000-000001150000}"/>
    <cellStyle name="Normal 5 15" xfId="5310" xr:uid="{00000000-0005-0000-0000-000002150000}"/>
    <cellStyle name="Normal 5 15 2" xfId="5311" xr:uid="{00000000-0005-0000-0000-000003150000}"/>
    <cellStyle name="Normal 5 150" xfId="5312" xr:uid="{00000000-0005-0000-0000-000004150000}"/>
    <cellStyle name="Normal 5 151" xfId="5313" xr:uid="{00000000-0005-0000-0000-000005150000}"/>
    <cellStyle name="Normal 5 152" xfId="5314" xr:uid="{00000000-0005-0000-0000-000006150000}"/>
    <cellStyle name="Normal 5 153" xfId="5315" xr:uid="{00000000-0005-0000-0000-000007150000}"/>
    <cellStyle name="Normal 5 154" xfId="5316" xr:uid="{00000000-0005-0000-0000-000008150000}"/>
    <cellStyle name="Normal 5 155" xfId="7416" xr:uid="{00000000-0005-0000-0000-000009150000}"/>
    <cellStyle name="Normal 5 156" xfId="7430" xr:uid="{00000000-0005-0000-0000-00000A150000}"/>
    <cellStyle name="Normal 5 157" xfId="7511" xr:uid="{00000000-0005-0000-0000-00000B150000}"/>
    <cellStyle name="Normal 5 16" xfId="5317" xr:uid="{00000000-0005-0000-0000-00000C150000}"/>
    <cellStyle name="Normal 5 16 2" xfId="5318" xr:uid="{00000000-0005-0000-0000-00000D150000}"/>
    <cellStyle name="Normal 5 17" xfId="5319" xr:uid="{00000000-0005-0000-0000-00000E150000}"/>
    <cellStyle name="Normal 5 17 2" xfId="5320" xr:uid="{00000000-0005-0000-0000-00000F150000}"/>
    <cellStyle name="Normal 5 18" xfId="5321" xr:uid="{00000000-0005-0000-0000-000010150000}"/>
    <cellStyle name="Normal 5 18 2" xfId="5322" xr:uid="{00000000-0005-0000-0000-000011150000}"/>
    <cellStyle name="Normal 5 19" xfId="5323" xr:uid="{00000000-0005-0000-0000-000012150000}"/>
    <cellStyle name="Normal 5 19 2" xfId="5324" xr:uid="{00000000-0005-0000-0000-000013150000}"/>
    <cellStyle name="Normal 5 2" xfId="5325" xr:uid="{00000000-0005-0000-0000-000014150000}"/>
    <cellStyle name="Normal 5 2 2" xfId="5326" xr:uid="{00000000-0005-0000-0000-000015150000}"/>
    <cellStyle name="Normal 5 2 3" xfId="5327" xr:uid="{00000000-0005-0000-0000-000016150000}"/>
    <cellStyle name="Normal 5 2 4" xfId="5328" xr:uid="{00000000-0005-0000-0000-000017150000}"/>
    <cellStyle name="Normal 5 2 5" xfId="7501" xr:uid="{00000000-0005-0000-0000-000018150000}"/>
    <cellStyle name="Normal 5 20" xfId="5329" xr:uid="{00000000-0005-0000-0000-000019150000}"/>
    <cellStyle name="Normal 5 20 2" xfId="5330" xr:uid="{00000000-0005-0000-0000-00001A150000}"/>
    <cellStyle name="Normal 5 21" xfId="5331" xr:uid="{00000000-0005-0000-0000-00001B150000}"/>
    <cellStyle name="Normal 5 21 2" xfId="5332" xr:uid="{00000000-0005-0000-0000-00001C150000}"/>
    <cellStyle name="Normal 5 22" xfId="5333" xr:uid="{00000000-0005-0000-0000-00001D150000}"/>
    <cellStyle name="Normal 5 22 2" xfId="5334" xr:uid="{00000000-0005-0000-0000-00001E150000}"/>
    <cellStyle name="Normal 5 23" xfId="5335" xr:uid="{00000000-0005-0000-0000-00001F150000}"/>
    <cellStyle name="Normal 5 23 2" xfId="5336" xr:uid="{00000000-0005-0000-0000-000020150000}"/>
    <cellStyle name="Normal 5 24" xfId="5337" xr:uid="{00000000-0005-0000-0000-000021150000}"/>
    <cellStyle name="Normal 5 24 2" xfId="5338" xr:uid="{00000000-0005-0000-0000-000022150000}"/>
    <cellStyle name="Normal 5 25" xfId="5339" xr:uid="{00000000-0005-0000-0000-000023150000}"/>
    <cellStyle name="Normal 5 25 2" xfId="5340" xr:uid="{00000000-0005-0000-0000-000024150000}"/>
    <cellStyle name="Normal 5 26" xfId="5341" xr:uid="{00000000-0005-0000-0000-000025150000}"/>
    <cellStyle name="Normal 5 26 2" xfId="5342" xr:uid="{00000000-0005-0000-0000-000026150000}"/>
    <cellStyle name="Normal 5 27" xfId="5343" xr:uid="{00000000-0005-0000-0000-000027150000}"/>
    <cellStyle name="Normal 5 27 2" xfId="5344" xr:uid="{00000000-0005-0000-0000-000028150000}"/>
    <cellStyle name="Normal 5 28" xfId="5345" xr:uid="{00000000-0005-0000-0000-000029150000}"/>
    <cellStyle name="Normal 5 28 2" xfId="5346" xr:uid="{00000000-0005-0000-0000-00002A150000}"/>
    <cellStyle name="Normal 5 29" xfId="5347" xr:uid="{00000000-0005-0000-0000-00002B150000}"/>
    <cellStyle name="Normal 5 29 2" xfId="5348" xr:uid="{00000000-0005-0000-0000-00002C150000}"/>
    <cellStyle name="Normal 5 3" xfId="5349" xr:uid="{00000000-0005-0000-0000-00002D150000}"/>
    <cellStyle name="Normal 5 3 2" xfId="5350" xr:uid="{00000000-0005-0000-0000-00002E150000}"/>
    <cellStyle name="Normal 5 3 2 2" xfId="5351" xr:uid="{00000000-0005-0000-0000-00002F150000}"/>
    <cellStyle name="Normal 5 3 2 2 2" xfId="5352" xr:uid="{00000000-0005-0000-0000-000030150000}"/>
    <cellStyle name="Normal 5 3 2 2 2 2" xfId="5353" xr:uid="{00000000-0005-0000-0000-000031150000}"/>
    <cellStyle name="Normal 5 3 2 2 3" xfId="5354" xr:uid="{00000000-0005-0000-0000-000032150000}"/>
    <cellStyle name="Normal 5 3 2 3" xfId="5355" xr:uid="{00000000-0005-0000-0000-000033150000}"/>
    <cellStyle name="Normal 5 3 2 3 2" xfId="5356" xr:uid="{00000000-0005-0000-0000-000034150000}"/>
    <cellStyle name="Normal 5 3 2 3 2 2" xfId="5357" xr:uid="{00000000-0005-0000-0000-000035150000}"/>
    <cellStyle name="Normal 5 3 2 3 3" xfId="5358" xr:uid="{00000000-0005-0000-0000-000036150000}"/>
    <cellStyle name="Normal 5 3 2 4" xfId="5359" xr:uid="{00000000-0005-0000-0000-000037150000}"/>
    <cellStyle name="Normal 5 3 2 4 2" xfId="5360" xr:uid="{00000000-0005-0000-0000-000038150000}"/>
    <cellStyle name="Normal 5 3 2 4 2 2" xfId="5361" xr:uid="{00000000-0005-0000-0000-000039150000}"/>
    <cellStyle name="Normal 5 3 2 4 3" xfId="5362" xr:uid="{00000000-0005-0000-0000-00003A150000}"/>
    <cellStyle name="Normal 5 3 2 5" xfId="5363" xr:uid="{00000000-0005-0000-0000-00003B150000}"/>
    <cellStyle name="Normal 5 3 2 5 2" xfId="5364" xr:uid="{00000000-0005-0000-0000-00003C150000}"/>
    <cellStyle name="Normal 5 3 2 5 2 2" xfId="5365" xr:uid="{00000000-0005-0000-0000-00003D150000}"/>
    <cellStyle name="Normal 5 3 2 5 3" xfId="5366" xr:uid="{00000000-0005-0000-0000-00003E150000}"/>
    <cellStyle name="Normal 5 3 2 6" xfId="5367" xr:uid="{00000000-0005-0000-0000-00003F150000}"/>
    <cellStyle name="Normal 5 3 3" xfId="5368" xr:uid="{00000000-0005-0000-0000-000040150000}"/>
    <cellStyle name="Normal 5 3 3 2" xfId="5369" xr:uid="{00000000-0005-0000-0000-000041150000}"/>
    <cellStyle name="Normal 5 3 4" xfId="5370" xr:uid="{00000000-0005-0000-0000-000042150000}"/>
    <cellStyle name="Normal 5 3 4 2" xfId="5371" xr:uid="{00000000-0005-0000-0000-000043150000}"/>
    <cellStyle name="Normal 5 3 5" xfId="5372" xr:uid="{00000000-0005-0000-0000-000044150000}"/>
    <cellStyle name="Normal 5 3 5 2" xfId="5373" xr:uid="{00000000-0005-0000-0000-000045150000}"/>
    <cellStyle name="Normal 5 3 6" xfId="5374" xr:uid="{00000000-0005-0000-0000-000046150000}"/>
    <cellStyle name="Normal 5 3 6 2" xfId="5375" xr:uid="{00000000-0005-0000-0000-000047150000}"/>
    <cellStyle name="Normal 5 3 6 3" xfId="5376" xr:uid="{00000000-0005-0000-0000-000048150000}"/>
    <cellStyle name="Normal 5 3 7" xfId="5377" xr:uid="{00000000-0005-0000-0000-000049150000}"/>
    <cellStyle name="Normal 5 3 8" xfId="5378" xr:uid="{00000000-0005-0000-0000-00004A150000}"/>
    <cellStyle name="Normal 5 3 9" xfId="5379" xr:uid="{00000000-0005-0000-0000-00004B150000}"/>
    <cellStyle name="Normal 5 30" xfId="5380" xr:uid="{00000000-0005-0000-0000-00004C150000}"/>
    <cellStyle name="Normal 5 30 2" xfId="5381" xr:uid="{00000000-0005-0000-0000-00004D150000}"/>
    <cellStyle name="Normal 5 31" xfId="5382" xr:uid="{00000000-0005-0000-0000-00004E150000}"/>
    <cellStyle name="Normal 5 31 2" xfId="5383" xr:uid="{00000000-0005-0000-0000-00004F150000}"/>
    <cellStyle name="Normal 5 32" xfId="5384" xr:uid="{00000000-0005-0000-0000-000050150000}"/>
    <cellStyle name="Normal 5 32 2" xfId="5385" xr:uid="{00000000-0005-0000-0000-000051150000}"/>
    <cellStyle name="Normal 5 33" xfId="5386" xr:uid="{00000000-0005-0000-0000-000052150000}"/>
    <cellStyle name="Normal 5 33 2" xfId="5387" xr:uid="{00000000-0005-0000-0000-000053150000}"/>
    <cellStyle name="Normal 5 34" xfId="5388" xr:uid="{00000000-0005-0000-0000-000054150000}"/>
    <cellStyle name="Normal 5 34 2" xfId="5389" xr:uid="{00000000-0005-0000-0000-000055150000}"/>
    <cellStyle name="Normal 5 35" xfId="5390" xr:uid="{00000000-0005-0000-0000-000056150000}"/>
    <cellStyle name="Normal 5 35 2" xfId="5391" xr:uid="{00000000-0005-0000-0000-000057150000}"/>
    <cellStyle name="Normal 5 36" xfId="5392" xr:uid="{00000000-0005-0000-0000-000058150000}"/>
    <cellStyle name="Normal 5 36 2" xfId="5393" xr:uid="{00000000-0005-0000-0000-000059150000}"/>
    <cellStyle name="Normal 5 37" xfId="5394" xr:uid="{00000000-0005-0000-0000-00005A150000}"/>
    <cellStyle name="Normal 5 37 2" xfId="5395" xr:uid="{00000000-0005-0000-0000-00005B150000}"/>
    <cellStyle name="Normal 5 38" xfId="5396" xr:uid="{00000000-0005-0000-0000-00005C150000}"/>
    <cellStyle name="Normal 5 38 2" xfId="5397" xr:uid="{00000000-0005-0000-0000-00005D150000}"/>
    <cellStyle name="Normal 5 39" xfId="5398" xr:uid="{00000000-0005-0000-0000-00005E150000}"/>
    <cellStyle name="Normal 5 39 2" xfId="5399" xr:uid="{00000000-0005-0000-0000-00005F150000}"/>
    <cellStyle name="Normal 5 4" xfId="5400" xr:uid="{00000000-0005-0000-0000-000060150000}"/>
    <cellStyle name="Normal 5 4 2" xfId="5401" xr:uid="{00000000-0005-0000-0000-000061150000}"/>
    <cellStyle name="Normal 5 4 2 2" xfId="5402" xr:uid="{00000000-0005-0000-0000-000062150000}"/>
    <cellStyle name="Normal 5 4 3" xfId="5403" xr:uid="{00000000-0005-0000-0000-000063150000}"/>
    <cellStyle name="Normal 5 40" xfId="5404" xr:uid="{00000000-0005-0000-0000-000064150000}"/>
    <cellStyle name="Normal 5 40 2" xfId="5405" xr:uid="{00000000-0005-0000-0000-000065150000}"/>
    <cellStyle name="Normal 5 41" xfId="5406" xr:uid="{00000000-0005-0000-0000-000066150000}"/>
    <cellStyle name="Normal 5 41 2" xfId="5407" xr:uid="{00000000-0005-0000-0000-000067150000}"/>
    <cellStyle name="Normal 5 42" xfId="5408" xr:uid="{00000000-0005-0000-0000-000068150000}"/>
    <cellStyle name="Normal 5 42 2" xfId="5409" xr:uid="{00000000-0005-0000-0000-000069150000}"/>
    <cellStyle name="Normal 5 43" xfId="5410" xr:uid="{00000000-0005-0000-0000-00006A150000}"/>
    <cellStyle name="Normal 5 43 2" xfId="5411" xr:uid="{00000000-0005-0000-0000-00006B150000}"/>
    <cellStyle name="Normal 5 44" xfId="5412" xr:uid="{00000000-0005-0000-0000-00006C150000}"/>
    <cellStyle name="Normal 5 44 2" xfId="5413" xr:uid="{00000000-0005-0000-0000-00006D150000}"/>
    <cellStyle name="Normal 5 45" xfId="5414" xr:uid="{00000000-0005-0000-0000-00006E150000}"/>
    <cellStyle name="Normal 5 45 2" xfId="5415" xr:uid="{00000000-0005-0000-0000-00006F150000}"/>
    <cellStyle name="Normal 5 46" xfId="5416" xr:uid="{00000000-0005-0000-0000-000070150000}"/>
    <cellStyle name="Normal 5 46 2" xfId="5417" xr:uid="{00000000-0005-0000-0000-000071150000}"/>
    <cellStyle name="Normal 5 47" xfId="5418" xr:uid="{00000000-0005-0000-0000-000072150000}"/>
    <cellStyle name="Normal 5 47 2" xfId="5419" xr:uid="{00000000-0005-0000-0000-000073150000}"/>
    <cellStyle name="Normal 5 48" xfId="5420" xr:uid="{00000000-0005-0000-0000-000074150000}"/>
    <cellStyle name="Normal 5 48 2" xfId="5421" xr:uid="{00000000-0005-0000-0000-000075150000}"/>
    <cellStyle name="Normal 5 49" xfId="5422" xr:uid="{00000000-0005-0000-0000-000076150000}"/>
    <cellStyle name="Normal 5 49 2" xfId="5423" xr:uid="{00000000-0005-0000-0000-000077150000}"/>
    <cellStyle name="Normal 5 5" xfId="5424" xr:uid="{00000000-0005-0000-0000-000078150000}"/>
    <cellStyle name="Normal 5 5 2" xfId="5425" xr:uid="{00000000-0005-0000-0000-000079150000}"/>
    <cellStyle name="Normal 5 5 2 2" xfId="5426" xr:uid="{00000000-0005-0000-0000-00007A150000}"/>
    <cellStyle name="Normal 5 5 3" xfId="5427" xr:uid="{00000000-0005-0000-0000-00007B150000}"/>
    <cellStyle name="Normal 5 50" xfId="5428" xr:uid="{00000000-0005-0000-0000-00007C150000}"/>
    <cellStyle name="Normal 5 50 2" xfId="5429" xr:uid="{00000000-0005-0000-0000-00007D150000}"/>
    <cellStyle name="Normal 5 51" xfId="5430" xr:uid="{00000000-0005-0000-0000-00007E150000}"/>
    <cellStyle name="Normal 5 51 2" xfId="5431" xr:uid="{00000000-0005-0000-0000-00007F150000}"/>
    <cellStyle name="Normal 5 52" xfId="5432" xr:uid="{00000000-0005-0000-0000-000080150000}"/>
    <cellStyle name="Normal 5 52 2" xfId="5433" xr:uid="{00000000-0005-0000-0000-000081150000}"/>
    <cellStyle name="Normal 5 53" xfId="5434" xr:uid="{00000000-0005-0000-0000-000082150000}"/>
    <cellStyle name="Normal 5 53 2" xfId="5435" xr:uid="{00000000-0005-0000-0000-000083150000}"/>
    <cellStyle name="Normal 5 54" xfId="5436" xr:uid="{00000000-0005-0000-0000-000084150000}"/>
    <cellStyle name="Normal 5 54 2" xfId="5437" xr:uid="{00000000-0005-0000-0000-000085150000}"/>
    <cellStyle name="Normal 5 55" xfId="5438" xr:uid="{00000000-0005-0000-0000-000086150000}"/>
    <cellStyle name="Normal 5 55 2" xfId="5439" xr:uid="{00000000-0005-0000-0000-000087150000}"/>
    <cellStyle name="Normal 5 56" xfId="5440" xr:uid="{00000000-0005-0000-0000-000088150000}"/>
    <cellStyle name="Normal 5 56 2" xfId="5441" xr:uid="{00000000-0005-0000-0000-000089150000}"/>
    <cellStyle name="Normal 5 57" xfId="5442" xr:uid="{00000000-0005-0000-0000-00008A150000}"/>
    <cellStyle name="Normal 5 57 2" xfId="5443" xr:uid="{00000000-0005-0000-0000-00008B150000}"/>
    <cellStyle name="Normal 5 58" xfId="5444" xr:uid="{00000000-0005-0000-0000-00008C150000}"/>
    <cellStyle name="Normal 5 58 2" xfId="5445" xr:uid="{00000000-0005-0000-0000-00008D150000}"/>
    <cellStyle name="Normal 5 59" xfId="5446" xr:uid="{00000000-0005-0000-0000-00008E150000}"/>
    <cellStyle name="Normal 5 59 2" xfId="5447" xr:uid="{00000000-0005-0000-0000-00008F150000}"/>
    <cellStyle name="Normal 5 6" xfId="5448" xr:uid="{00000000-0005-0000-0000-000090150000}"/>
    <cellStyle name="Normal 5 6 2" xfId="5449" xr:uid="{00000000-0005-0000-0000-000091150000}"/>
    <cellStyle name="Normal 5 6 2 2" xfId="5450" xr:uid="{00000000-0005-0000-0000-000092150000}"/>
    <cellStyle name="Normal 5 6 3" xfId="5451" xr:uid="{00000000-0005-0000-0000-000093150000}"/>
    <cellStyle name="Normal 5 60" xfId="5452" xr:uid="{00000000-0005-0000-0000-000094150000}"/>
    <cellStyle name="Normal 5 60 2" xfId="5453" xr:uid="{00000000-0005-0000-0000-000095150000}"/>
    <cellStyle name="Normal 5 61" xfId="5454" xr:uid="{00000000-0005-0000-0000-000096150000}"/>
    <cellStyle name="Normal 5 61 2" xfId="5455" xr:uid="{00000000-0005-0000-0000-000097150000}"/>
    <cellStyle name="Normal 5 62" xfId="5456" xr:uid="{00000000-0005-0000-0000-000098150000}"/>
    <cellStyle name="Normal 5 63" xfId="5457" xr:uid="{00000000-0005-0000-0000-000099150000}"/>
    <cellStyle name="Normal 5 64" xfId="5458" xr:uid="{00000000-0005-0000-0000-00009A150000}"/>
    <cellStyle name="Normal 5 65" xfId="5459" xr:uid="{00000000-0005-0000-0000-00009B150000}"/>
    <cellStyle name="Normal 5 66" xfId="5460" xr:uid="{00000000-0005-0000-0000-00009C150000}"/>
    <cellStyle name="Normal 5 67" xfId="5461" xr:uid="{00000000-0005-0000-0000-00009D150000}"/>
    <cellStyle name="Normal 5 68" xfId="5462" xr:uid="{00000000-0005-0000-0000-00009E150000}"/>
    <cellStyle name="Normal 5 69" xfId="5463" xr:uid="{00000000-0005-0000-0000-00009F150000}"/>
    <cellStyle name="Normal 5 7" xfId="5464" xr:uid="{00000000-0005-0000-0000-0000A0150000}"/>
    <cellStyle name="Normal 5 7 2" xfId="5465" xr:uid="{00000000-0005-0000-0000-0000A1150000}"/>
    <cellStyle name="Normal 5 7 2 2" xfId="5466" xr:uid="{00000000-0005-0000-0000-0000A2150000}"/>
    <cellStyle name="Normal 5 7 3" xfId="5467" xr:uid="{00000000-0005-0000-0000-0000A3150000}"/>
    <cellStyle name="Normal 5 70" xfId="5468" xr:uid="{00000000-0005-0000-0000-0000A4150000}"/>
    <cellStyle name="Normal 5 71" xfId="5469" xr:uid="{00000000-0005-0000-0000-0000A5150000}"/>
    <cellStyle name="Normal 5 72" xfId="5470" xr:uid="{00000000-0005-0000-0000-0000A6150000}"/>
    <cellStyle name="Normal 5 73" xfId="5471" xr:uid="{00000000-0005-0000-0000-0000A7150000}"/>
    <cellStyle name="Normal 5 74" xfId="5472" xr:uid="{00000000-0005-0000-0000-0000A8150000}"/>
    <cellStyle name="Normal 5 75" xfId="5473" xr:uid="{00000000-0005-0000-0000-0000A9150000}"/>
    <cellStyle name="Normal 5 76" xfId="5474" xr:uid="{00000000-0005-0000-0000-0000AA150000}"/>
    <cellStyle name="Normal 5 77" xfId="5475" xr:uid="{00000000-0005-0000-0000-0000AB150000}"/>
    <cellStyle name="Normal 5 78" xfId="5476" xr:uid="{00000000-0005-0000-0000-0000AC150000}"/>
    <cellStyle name="Normal 5 79" xfId="5477" xr:uid="{00000000-0005-0000-0000-0000AD150000}"/>
    <cellStyle name="Normal 5 8" xfId="5478" xr:uid="{00000000-0005-0000-0000-0000AE150000}"/>
    <cellStyle name="Normal 5 8 2" xfId="5479" xr:uid="{00000000-0005-0000-0000-0000AF150000}"/>
    <cellStyle name="Normal 5 80" xfId="5480" xr:uid="{00000000-0005-0000-0000-0000B0150000}"/>
    <cellStyle name="Normal 5 81" xfId="5481" xr:uid="{00000000-0005-0000-0000-0000B1150000}"/>
    <cellStyle name="Normal 5 82" xfId="5482" xr:uid="{00000000-0005-0000-0000-0000B2150000}"/>
    <cellStyle name="Normal 5 83" xfId="5483" xr:uid="{00000000-0005-0000-0000-0000B3150000}"/>
    <cellStyle name="Normal 5 84" xfId="5484" xr:uid="{00000000-0005-0000-0000-0000B4150000}"/>
    <cellStyle name="Normal 5 85" xfId="5485" xr:uid="{00000000-0005-0000-0000-0000B5150000}"/>
    <cellStyle name="Normal 5 86" xfId="5486" xr:uid="{00000000-0005-0000-0000-0000B6150000}"/>
    <cellStyle name="Normal 5 87" xfId="5487" xr:uid="{00000000-0005-0000-0000-0000B7150000}"/>
    <cellStyle name="Normal 5 88" xfId="5488" xr:uid="{00000000-0005-0000-0000-0000B8150000}"/>
    <cellStyle name="Normal 5 89" xfId="5489" xr:uid="{00000000-0005-0000-0000-0000B9150000}"/>
    <cellStyle name="Normal 5 9" xfId="5490" xr:uid="{00000000-0005-0000-0000-0000BA150000}"/>
    <cellStyle name="Normal 5 9 2" xfId="5491" xr:uid="{00000000-0005-0000-0000-0000BB150000}"/>
    <cellStyle name="Normal 5 90" xfId="5492" xr:uid="{00000000-0005-0000-0000-0000BC150000}"/>
    <cellStyle name="Normal 5 91" xfId="5493" xr:uid="{00000000-0005-0000-0000-0000BD150000}"/>
    <cellStyle name="Normal 5 92" xfId="5494" xr:uid="{00000000-0005-0000-0000-0000BE150000}"/>
    <cellStyle name="Normal 5 93" xfId="5495" xr:uid="{00000000-0005-0000-0000-0000BF150000}"/>
    <cellStyle name="Normal 5 94" xfId="5496" xr:uid="{00000000-0005-0000-0000-0000C0150000}"/>
    <cellStyle name="Normal 5 95" xfId="5497" xr:uid="{00000000-0005-0000-0000-0000C1150000}"/>
    <cellStyle name="Normal 5 96" xfId="5498" xr:uid="{00000000-0005-0000-0000-0000C2150000}"/>
    <cellStyle name="Normal 5 97" xfId="5499" xr:uid="{00000000-0005-0000-0000-0000C3150000}"/>
    <cellStyle name="Normal 5 98" xfId="5500" xr:uid="{00000000-0005-0000-0000-0000C4150000}"/>
    <cellStyle name="Normal 5 99" xfId="5501" xr:uid="{00000000-0005-0000-0000-0000C5150000}"/>
    <cellStyle name="Normal 50" xfId="5502" xr:uid="{00000000-0005-0000-0000-0000C6150000}"/>
    <cellStyle name="Normal 51" xfId="5503" xr:uid="{00000000-0005-0000-0000-0000C7150000}"/>
    <cellStyle name="Normal 52" xfId="5504" xr:uid="{00000000-0005-0000-0000-0000C8150000}"/>
    <cellStyle name="Normal 53" xfId="5505" xr:uid="{00000000-0005-0000-0000-0000C9150000}"/>
    <cellStyle name="Normal 54" xfId="5506" xr:uid="{00000000-0005-0000-0000-0000CA150000}"/>
    <cellStyle name="Normal 55" xfId="5507" xr:uid="{00000000-0005-0000-0000-0000CB150000}"/>
    <cellStyle name="Normal 56" xfId="5508" xr:uid="{00000000-0005-0000-0000-0000CC150000}"/>
    <cellStyle name="Normal 57" xfId="5509" xr:uid="{00000000-0005-0000-0000-0000CD150000}"/>
    <cellStyle name="Normal 58" xfId="5510" xr:uid="{00000000-0005-0000-0000-0000CE150000}"/>
    <cellStyle name="Normal 59" xfId="5511" xr:uid="{00000000-0005-0000-0000-0000CF150000}"/>
    <cellStyle name="Normal 6" xfId="36" xr:uid="{00000000-0005-0000-0000-0000D0150000}"/>
    <cellStyle name="Normal 6 10" xfId="5512" xr:uid="{00000000-0005-0000-0000-0000D1150000}"/>
    <cellStyle name="Normal 6 11" xfId="5513" xr:uid="{00000000-0005-0000-0000-0000D2150000}"/>
    <cellStyle name="Normal 6 11 2" xfId="5514" xr:uid="{00000000-0005-0000-0000-0000D3150000}"/>
    <cellStyle name="Normal 6 12" xfId="5515" xr:uid="{00000000-0005-0000-0000-0000D4150000}"/>
    <cellStyle name="Normal 6 13" xfId="7531" xr:uid="{CAC8355F-B365-4CFE-9FBD-0E5A856BF15D}"/>
    <cellStyle name="Normal 6 2" xfId="5516" xr:uid="{00000000-0005-0000-0000-0000D5150000}"/>
    <cellStyle name="Normal 6 2 10" xfId="7502" xr:uid="{00000000-0005-0000-0000-0000D6150000}"/>
    <cellStyle name="Normal 6 2 2" xfId="5517" xr:uid="{00000000-0005-0000-0000-0000D7150000}"/>
    <cellStyle name="Normal 6 2 2 2" xfId="5518" xr:uid="{00000000-0005-0000-0000-0000D8150000}"/>
    <cellStyle name="Normal 6 2 2 2 2" xfId="5519" xr:uid="{00000000-0005-0000-0000-0000D9150000}"/>
    <cellStyle name="Normal 6 2 2 3" xfId="5520" xr:uid="{00000000-0005-0000-0000-0000DA150000}"/>
    <cellStyle name="Normal 6 2 2 4" xfId="5521" xr:uid="{00000000-0005-0000-0000-0000DB150000}"/>
    <cellStyle name="Normal 6 2 2 5" xfId="5522" xr:uid="{00000000-0005-0000-0000-0000DC150000}"/>
    <cellStyle name="Normal 6 2 2 6" xfId="5523" xr:uid="{00000000-0005-0000-0000-0000DD150000}"/>
    <cellStyle name="Normal 6 2 2 7" xfId="5524" xr:uid="{00000000-0005-0000-0000-0000DE150000}"/>
    <cellStyle name="Normal 6 2 2 8" xfId="5525" xr:uid="{00000000-0005-0000-0000-0000DF150000}"/>
    <cellStyle name="Normal 6 2 2 9" xfId="5526" xr:uid="{00000000-0005-0000-0000-0000E0150000}"/>
    <cellStyle name="Normal 6 2 3" xfId="5527" xr:uid="{00000000-0005-0000-0000-0000E1150000}"/>
    <cellStyle name="Normal 6 2 4" xfId="5528" xr:uid="{00000000-0005-0000-0000-0000E2150000}"/>
    <cellStyle name="Normal 6 2 5" xfId="5529" xr:uid="{00000000-0005-0000-0000-0000E3150000}"/>
    <cellStyle name="Normal 6 2 5 2" xfId="7522" xr:uid="{00000000-0005-0000-0000-0000E4150000}"/>
    <cellStyle name="Normal 6 2 6" xfId="5530" xr:uid="{00000000-0005-0000-0000-0000E5150000}"/>
    <cellStyle name="Normal 6 2 7" xfId="5531" xr:uid="{00000000-0005-0000-0000-0000E6150000}"/>
    <cellStyle name="Normal 6 2 8" xfId="5532" xr:uid="{00000000-0005-0000-0000-0000E7150000}"/>
    <cellStyle name="Normal 6 2 9" xfId="5533" xr:uid="{00000000-0005-0000-0000-0000E8150000}"/>
    <cellStyle name="Normal 6 3" xfId="5534" xr:uid="{00000000-0005-0000-0000-0000E9150000}"/>
    <cellStyle name="Normal 6 3 2" xfId="5535" xr:uid="{00000000-0005-0000-0000-0000EA150000}"/>
    <cellStyle name="Normal 6 3 2 2" xfId="5536" xr:uid="{00000000-0005-0000-0000-0000EB150000}"/>
    <cellStyle name="Normal 6 3 3" xfId="5537" xr:uid="{00000000-0005-0000-0000-0000EC150000}"/>
    <cellStyle name="Normal 6 4" xfId="5538" xr:uid="{00000000-0005-0000-0000-0000ED150000}"/>
    <cellStyle name="Normal 6 4 2" xfId="5539" xr:uid="{00000000-0005-0000-0000-0000EE150000}"/>
    <cellStyle name="Normal 6 5" xfId="5540" xr:uid="{00000000-0005-0000-0000-0000EF150000}"/>
    <cellStyle name="Normal 6 5 2" xfId="5541" xr:uid="{00000000-0005-0000-0000-0000F0150000}"/>
    <cellStyle name="Normal 6 6" xfId="5542" xr:uid="{00000000-0005-0000-0000-0000F1150000}"/>
    <cellStyle name="Normal 6 7" xfId="5543" xr:uid="{00000000-0005-0000-0000-0000F2150000}"/>
    <cellStyle name="Normal 6 8" xfId="5544" xr:uid="{00000000-0005-0000-0000-0000F3150000}"/>
    <cellStyle name="Normal 6 9" xfId="5545" xr:uid="{00000000-0005-0000-0000-0000F4150000}"/>
    <cellStyle name="Normal 60" xfId="5546" xr:uid="{00000000-0005-0000-0000-0000F5150000}"/>
    <cellStyle name="Normal 61" xfId="5547" xr:uid="{00000000-0005-0000-0000-0000F6150000}"/>
    <cellStyle name="Normal 62" xfId="5548" xr:uid="{00000000-0005-0000-0000-0000F7150000}"/>
    <cellStyle name="Normal 63" xfId="5549" xr:uid="{00000000-0005-0000-0000-0000F8150000}"/>
    <cellStyle name="Normal 64" xfId="5550" xr:uid="{00000000-0005-0000-0000-0000F9150000}"/>
    <cellStyle name="Normal 65" xfId="5551" xr:uid="{00000000-0005-0000-0000-0000FA150000}"/>
    <cellStyle name="Normal 66" xfId="5552" xr:uid="{00000000-0005-0000-0000-0000FB150000}"/>
    <cellStyle name="Normal 66 2" xfId="5553" xr:uid="{00000000-0005-0000-0000-0000FC150000}"/>
    <cellStyle name="Normal 67" xfId="5554" xr:uid="{00000000-0005-0000-0000-0000FD150000}"/>
    <cellStyle name="Normal 67 2" xfId="5555" xr:uid="{00000000-0005-0000-0000-0000FE150000}"/>
    <cellStyle name="Normal 68" xfId="5556" xr:uid="{00000000-0005-0000-0000-0000FF150000}"/>
    <cellStyle name="Normal 68 2" xfId="5557" xr:uid="{00000000-0005-0000-0000-000000160000}"/>
    <cellStyle name="Normal 69" xfId="5558" xr:uid="{00000000-0005-0000-0000-000001160000}"/>
    <cellStyle name="Normal 7" xfId="5559" xr:uid="{00000000-0005-0000-0000-000002160000}"/>
    <cellStyle name="Normal 7 10" xfId="5560" xr:uid="{00000000-0005-0000-0000-000003160000}"/>
    <cellStyle name="Normal 7 11" xfId="5561" xr:uid="{00000000-0005-0000-0000-000004160000}"/>
    <cellStyle name="Normal 7 12" xfId="5562" xr:uid="{00000000-0005-0000-0000-000005160000}"/>
    <cellStyle name="Normal 7 13" xfId="5563" xr:uid="{00000000-0005-0000-0000-000006160000}"/>
    <cellStyle name="Normal 7 14" xfId="5564" xr:uid="{00000000-0005-0000-0000-000007160000}"/>
    <cellStyle name="Normal 7 15" xfId="5565" xr:uid="{00000000-0005-0000-0000-000008160000}"/>
    <cellStyle name="Normal 7 16" xfId="5566" xr:uid="{00000000-0005-0000-0000-000009160000}"/>
    <cellStyle name="Normal 7 17" xfId="5567" xr:uid="{00000000-0005-0000-0000-00000A160000}"/>
    <cellStyle name="Normal 7 18" xfId="5568" xr:uid="{00000000-0005-0000-0000-00000B160000}"/>
    <cellStyle name="Normal 7 19" xfId="5569" xr:uid="{00000000-0005-0000-0000-00000C160000}"/>
    <cellStyle name="Normal 7 2" xfId="5570" xr:uid="{00000000-0005-0000-0000-00000D160000}"/>
    <cellStyle name="Normal 7 2 2" xfId="5571" xr:uid="{00000000-0005-0000-0000-00000E160000}"/>
    <cellStyle name="Normal 7 2 2 2" xfId="5572" xr:uid="{00000000-0005-0000-0000-00000F160000}"/>
    <cellStyle name="Normal 7 2 2 2 2" xfId="5573" xr:uid="{00000000-0005-0000-0000-000010160000}"/>
    <cellStyle name="Normal 7 2 2 3" xfId="5574" xr:uid="{00000000-0005-0000-0000-000011160000}"/>
    <cellStyle name="Normal 7 2 2 4" xfId="5575" xr:uid="{00000000-0005-0000-0000-000012160000}"/>
    <cellStyle name="Normal 7 2 2 5" xfId="5576" xr:uid="{00000000-0005-0000-0000-000013160000}"/>
    <cellStyle name="Normal 7 2 3" xfId="5577" xr:uid="{00000000-0005-0000-0000-000014160000}"/>
    <cellStyle name="Normal 7 2 4" xfId="5578" xr:uid="{00000000-0005-0000-0000-000015160000}"/>
    <cellStyle name="Normal 7 2 5" xfId="5579" xr:uid="{00000000-0005-0000-0000-000016160000}"/>
    <cellStyle name="Normal 7 2 6" xfId="5580" xr:uid="{00000000-0005-0000-0000-000017160000}"/>
    <cellStyle name="Normal 7 2 7" xfId="5581" xr:uid="{00000000-0005-0000-0000-000018160000}"/>
    <cellStyle name="Normal 7 2 8" xfId="5582" xr:uid="{00000000-0005-0000-0000-000019160000}"/>
    <cellStyle name="Normal 7 2 9" xfId="5583" xr:uid="{00000000-0005-0000-0000-00001A160000}"/>
    <cellStyle name="Normal 7 20" xfId="5584" xr:uid="{00000000-0005-0000-0000-00001B160000}"/>
    <cellStyle name="Normal 7 21" xfId="5585" xr:uid="{00000000-0005-0000-0000-00001C160000}"/>
    <cellStyle name="Normal 7 22" xfId="5586" xr:uid="{00000000-0005-0000-0000-00001D160000}"/>
    <cellStyle name="Normal 7 23" xfId="5587" xr:uid="{00000000-0005-0000-0000-00001E160000}"/>
    <cellStyle name="Normal 7 24" xfId="5588" xr:uid="{00000000-0005-0000-0000-00001F160000}"/>
    <cellStyle name="Normal 7 25" xfId="5589" xr:uid="{00000000-0005-0000-0000-000020160000}"/>
    <cellStyle name="Normal 7 26" xfId="5590" xr:uid="{00000000-0005-0000-0000-000021160000}"/>
    <cellStyle name="Normal 7 27" xfId="5591" xr:uid="{00000000-0005-0000-0000-000022160000}"/>
    <cellStyle name="Normal 7 28" xfId="5592" xr:uid="{00000000-0005-0000-0000-000023160000}"/>
    <cellStyle name="Normal 7 29" xfId="5593" xr:uid="{00000000-0005-0000-0000-000024160000}"/>
    <cellStyle name="Normal 7 3" xfId="5594" xr:uid="{00000000-0005-0000-0000-000025160000}"/>
    <cellStyle name="Normal 7 3 2" xfId="5595" xr:uid="{00000000-0005-0000-0000-000026160000}"/>
    <cellStyle name="Normal 7 3 3" xfId="5596" xr:uid="{00000000-0005-0000-0000-000027160000}"/>
    <cellStyle name="Normal 7 3 4" xfId="5597" xr:uid="{00000000-0005-0000-0000-000028160000}"/>
    <cellStyle name="Normal 7 30" xfId="5598" xr:uid="{00000000-0005-0000-0000-000029160000}"/>
    <cellStyle name="Normal 7 31" xfId="5599" xr:uid="{00000000-0005-0000-0000-00002A160000}"/>
    <cellStyle name="Normal 7 32" xfId="5600" xr:uid="{00000000-0005-0000-0000-00002B160000}"/>
    <cellStyle name="Normal 7 33" xfId="5601" xr:uid="{00000000-0005-0000-0000-00002C160000}"/>
    <cellStyle name="Normal 7 34" xfId="5602" xr:uid="{00000000-0005-0000-0000-00002D160000}"/>
    <cellStyle name="Normal 7 35" xfId="5603" xr:uid="{00000000-0005-0000-0000-00002E160000}"/>
    <cellStyle name="Normal 7 36" xfId="5604" xr:uid="{00000000-0005-0000-0000-00002F160000}"/>
    <cellStyle name="Normal 7 37" xfId="5605" xr:uid="{00000000-0005-0000-0000-000030160000}"/>
    <cellStyle name="Normal 7 38" xfId="5606" xr:uid="{00000000-0005-0000-0000-000031160000}"/>
    <cellStyle name="Normal 7 39" xfId="5607" xr:uid="{00000000-0005-0000-0000-000032160000}"/>
    <cellStyle name="Normal 7 4" xfId="5608" xr:uid="{00000000-0005-0000-0000-000033160000}"/>
    <cellStyle name="Normal 7 4 2" xfId="5609" xr:uid="{00000000-0005-0000-0000-000034160000}"/>
    <cellStyle name="Normal 7 4 2 2" xfId="5610" xr:uid="{00000000-0005-0000-0000-000035160000}"/>
    <cellStyle name="Normal 7 4 3" xfId="5611" xr:uid="{00000000-0005-0000-0000-000036160000}"/>
    <cellStyle name="Normal 7 40" xfId="5612" xr:uid="{00000000-0005-0000-0000-000037160000}"/>
    <cellStyle name="Normal 7 41" xfId="5613" xr:uid="{00000000-0005-0000-0000-000038160000}"/>
    <cellStyle name="Normal 7 42" xfId="5614" xr:uid="{00000000-0005-0000-0000-000039160000}"/>
    <cellStyle name="Normal 7 43" xfId="5615" xr:uid="{00000000-0005-0000-0000-00003A160000}"/>
    <cellStyle name="Normal 7 44" xfId="5616" xr:uid="{00000000-0005-0000-0000-00003B160000}"/>
    <cellStyle name="Normal 7 45" xfId="5617" xr:uid="{00000000-0005-0000-0000-00003C160000}"/>
    <cellStyle name="Normal 7 46" xfId="5618" xr:uid="{00000000-0005-0000-0000-00003D160000}"/>
    <cellStyle name="Normal 7 47" xfId="5619" xr:uid="{00000000-0005-0000-0000-00003E160000}"/>
    <cellStyle name="Normal 7 48" xfId="5620" xr:uid="{00000000-0005-0000-0000-00003F160000}"/>
    <cellStyle name="Normal 7 49" xfId="5621" xr:uid="{00000000-0005-0000-0000-000040160000}"/>
    <cellStyle name="Normal 7 5" xfId="5622" xr:uid="{00000000-0005-0000-0000-000041160000}"/>
    <cellStyle name="Normal 7 5 2" xfId="5623" xr:uid="{00000000-0005-0000-0000-000042160000}"/>
    <cellStyle name="Normal 7 5 2 2" xfId="5624" xr:uid="{00000000-0005-0000-0000-000043160000}"/>
    <cellStyle name="Normal 7 5 3" xfId="5625" xr:uid="{00000000-0005-0000-0000-000044160000}"/>
    <cellStyle name="Normal 7 50" xfId="5626" xr:uid="{00000000-0005-0000-0000-000045160000}"/>
    <cellStyle name="Normal 7 51" xfId="5627" xr:uid="{00000000-0005-0000-0000-000046160000}"/>
    <cellStyle name="Normal 7 52" xfId="5628" xr:uid="{00000000-0005-0000-0000-000047160000}"/>
    <cellStyle name="Normal 7 53" xfId="5629" xr:uid="{00000000-0005-0000-0000-000048160000}"/>
    <cellStyle name="Normal 7 54" xfId="5630" xr:uid="{00000000-0005-0000-0000-000049160000}"/>
    <cellStyle name="Normal 7 55" xfId="5631" xr:uid="{00000000-0005-0000-0000-00004A160000}"/>
    <cellStyle name="Normal 7 56" xfId="5632" xr:uid="{00000000-0005-0000-0000-00004B160000}"/>
    <cellStyle name="Normal 7 57" xfId="5633" xr:uid="{00000000-0005-0000-0000-00004C160000}"/>
    <cellStyle name="Normal 7 58" xfId="5634" xr:uid="{00000000-0005-0000-0000-00004D160000}"/>
    <cellStyle name="Normal 7 59" xfId="5635" xr:uid="{00000000-0005-0000-0000-00004E160000}"/>
    <cellStyle name="Normal 7 6" xfId="5636" xr:uid="{00000000-0005-0000-0000-00004F160000}"/>
    <cellStyle name="Normal 7 6 2" xfId="5637" xr:uid="{00000000-0005-0000-0000-000050160000}"/>
    <cellStyle name="Normal 7 6 2 2" xfId="5638" xr:uid="{00000000-0005-0000-0000-000051160000}"/>
    <cellStyle name="Normal 7 6 3" xfId="5639" xr:uid="{00000000-0005-0000-0000-000052160000}"/>
    <cellStyle name="Normal 7 60" xfId="5640" xr:uid="{00000000-0005-0000-0000-000053160000}"/>
    <cellStyle name="Normal 7 61" xfId="5641" xr:uid="{00000000-0005-0000-0000-000054160000}"/>
    <cellStyle name="Normal 7 62" xfId="5642" xr:uid="{00000000-0005-0000-0000-000055160000}"/>
    <cellStyle name="Normal 7 63" xfId="5643" xr:uid="{00000000-0005-0000-0000-000056160000}"/>
    <cellStyle name="Normal 7 64" xfId="5644" xr:uid="{00000000-0005-0000-0000-000057160000}"/>
    <cellStyle name="Normal 7 65" xfId="5645" xr:uid="{00000000-0005-0000-0000-000058160000}"/>
    <cellStyle name="Normal 7 66" xfId="5646" xr:uid="{00000000-0005-0000-0000-000059160000}"/>
    <cellStyle name="Normal 7 67" xfId="5647" xr:uid="{00000000-0005-0000-0000-00005A160000}"/>
    <cellStyle name="Normal 7 68" xfId="5648" xr:uid="{00000000-0005-0000-0000-00005B160000}"/>
    <cellStyle name="Normal 7 69" xfId="5649" xr:uid="{00000000-0005-0000-0000-00005C160000}"/>
    <cellStyle name="Normal 7 7" xfId="5650" xr:uid="{00000000-0005-0000-0000-00005D160000}"/>
    <cellStyle name="Normal 7 7 2" xfId="5651" xr:uid="{00000000-0005-0000-0000-00005E160000}"/>
    <cellStyle name="Normal 7 7 2 2" xfId="5652" xr:uid="{00000000-0005-0000-0000-00005F160000}"/>
    <cellStyle name="Normal 7 7 3" xfId="5653" xr:uid="{00000000-0005-0000-0000-000060160000}"/>
    <cellStyle name="Normal 7 70" xfId="5654" xr:uid="{00000000-0005-0000-0000-000061160000}"/>
    <cellStyle name="Normal 7 71" xfId="5655" xr:uid="{00000000-0005-0000-0000-000062160000}"/>
    <cellStyle name="Normal 7 72" xfId="5656" xr:uid="{00000000-0005-0000-0000-000063160000}"/>
    <cellStyle name="Normal 7 73" xfId="5657" xr:uid="{00000000-0005-0000-0000-000064160000}"/>
    <cellStyle name="Normal 7 74" xfId="5658" xr:uid="{00000000-0005-0000-0000-000065160000}"/>
    <cellStyle name="Normal 7 75" xfId="5659" xr:uid="{00000000-0005-0000-0000-000066160000}"/>
    <cellStyle name="Normal 7 76" xfId="5660" xr:uid="{00000000-0005-0000-0000-000067160000}"/>
    <cellStyle name="Normal 7 77" xfId="5661" xr:uid="{00000000-0005-0000-0000-000068160000}"/>
    <cellStyle name="Normal 7 78" xfId="5662" xr:uid="{00000000-0005-0000-0000-000069160000}"/>
    <cellStyle name="Normal 7 79" xfId="5663" xr:uid="{00000000-0005-0000-0000-00006A160000}"/>
    <cellStyle name="Normal 7 8" xfId="5664" xr:uid="{00000000-0005-0000-0000-00006B160000}"/>
    <cellStyle name="Normal 7 8 2" xfId="5665" xr:uid="{00000000-0005-0000-0000-00006C160000}"/>
    <cellStyle name="Normal 7 8 2 2" xfId="5666" xr:uid="{00000000-0005-0000-0000-00006D160000}"/>
    <cellStyle name="Normal 7 8 3" xfId="5667" xr:uid="{00000000-0005-0000-0000-00006E160000}"/>
    <cellStyle name="Normal 7 80" xfId="5668" xr:uid="{00000000-0005-0000-0000-00006F160000}"/>
    <cellStyle name="Normal 7 81" xfId="5669" xr:uid="{00000000-0005-0000-0000-000070160000}"/>
    <cellStyle name="Normal 7 82" xfId="5670" xr:uid="{00000000-0005-0000-0000-000071160000}"/>
    <cellStyle name="Normal 7 83" xfId="5671" xr:uid="{00000000-0005-0000-0000-000072160000}"/>
    <cellStyle name="Normal 7 84" xfId="5672" xr:uid="{00000000-0005-0000-0000-000073160000}"/>
    <cellStyle name="Normal 7 85" xfId="5673" xr:uid="{00000000-0005-0000-0000-000074160000}"/>
    <cellStyle name="Normal 7 86" xfId="5674" xr:uid="{00000000-0005-0000-0000-000075160000}"/>
    <cellStyle name="Normal 7 87" xfId="5675" xr:uid="{00000000-0005-0000-0000-000076160000}"/>
    <cellStyle name="Normal 7 88" xfId="5676" xr:uid="{00000000-0005-0000-0000-000077160000}"/>
    <cellStyle name="Normal 7 89" xfId="5677" xr:uid="{00000000-0005-0000-0000-000078160000}"/>
    <cellStyle name="Normal 7 9" xfId="5678" xr:uid="{00000000-0005-0000-0000-000079160000}"/>
    <cellStyle name="Normal 7 9 2" xfId="5679" xr:uid="{00000000-0005-0000-0000-00007A160000}"/>
    <cellStyle name="Normal 7 9 3" xfId="5680" xr:uid="{00000000-0005-0000-0000-00007B160000}"/>
    <cellStyle name="Normal 7 9 4" xfId="5681" xr:uid="{00000000-0005-0000-0000-00007C160000}"/>
    <cellStyle name="Normal 7 90" xfId="5682" xr:uid="{00000000-0005-0000-0000-00007D160000}"/>
    <cellStyle name="Normal 7 91" xfId="5683" xr:uid="{00000000-0005-0000-0000-00007E160000}"/>
    <cellStyle name="Normal 7 92" xfId="5684" xr:uid="{00000000-0005-0000-0000-00007F160000}"/>
    <cellStyle name="Normal 7 93" xfId="5685" xr:uid="{00000000-0005-0000-0000-000080160000}"/>
    <cellStyle name="Normal 70" xfId="5686" xr:uid="{00000000-0005-0000-0000-000081160000}"/>
    <cellStyle name="Normal 71" xfId="5687" xr:uid="{00000000-0005-0000-0000-000082160000}"/>
    <cellStyle name="Normal 72" xfId="5688" xr:uid="{00000000-0005-0000-0000-000083160000}"/>
    <cellStyle name="Normal 73" xfId="5689" xr:uid="{00000000-0005-0000-0000-000084160000}"/>
    <cellStyle name="Normal 74" xfId="5690" xr:uid="{00000000-0005-0000-0000-000085160000}"/>
    <cellStyle name="Normal 75" xfId="5691" xr:uid="{00000000-0005-0000-0000-000086160000}"/>
    <cellStyle name="Normal 76" xfId="5692" xr:uid="{00000000-0005-0000-0000-000087160000}"/>
    <cellStyle name="Normal 77" xfId="5693" xr:uid="{00000000-0005-0000-0000-000088160000}"/>
    <cellStyle name="Normal 78" xfId="5694" xr:uid="{00000000-0005-0000-0000-000089160000}"/>
    <cellStyle name="Normal 79" xfId="5695" xr:uid="{00000000-0005-0000-0000-00008A160000}"/>
    <cellStyle name="Normal 8" xfId="5696" xr:uid="{00000000-0005-0000-0000-00008B160000}"/>
    <cellStyle name="Normal 8 10" xfId="5697" xr:uid="{00000000-0005-0000-0000-00008C160000}"/>
    <cellStyle name="Normal 8 11" xfId="5698" xr:uid="{00000000-0005-0000-0000-00008D160000}"/>
    <cellStyle name="Normal 8 12" xfId="5699" xr:uid="{00000000-0005-0000-0000-00008E160000}"/>
    <cellStyle name="Normal 8 13" xfId="5700" xr:uid="{00000000-0005-0000-0000-00008F160000}"/>
    <cellStyle name="Normal 8 14" xfId="5701" xr:uid="{00000000-0005-0000-0000-000090160000}"/>
    <cellStyle name="Normal 8 15" xfId="5702" xr:uid="{00000000-0005-0000-0000-000091160000}"/>
    <cellStyle name="Normal 8 16" xfId="5703" xr:uid="{00000000-0005-0000-0000-000092160000}"/>
    <cellStyle name="Normal 8 17" xfId="5704" xr:uid="{00000000-0005-0000-0000-000093160000}"/>
    <cellStyle name="Normal 8 18" xfId="5705" xr:uid="{00000000-0005-0000-0000-000094160000}"/>
    <cellStyle name="Normal 8 19" xfId="5706" xr:uid="{00000000-0005-0000-0000-000095160000}"/>
    <cellStyle name="Normal 8 2" xfId="5707" xr:uid="{00000000-0005-0000-0000-000096160000}"/>
    <cellStyle name="Normal 8 2 2" xfId="5708" xr:uid="{00000000-0005-0000-0000-000097160000}"/>
    <cellStyle name="Normal 8 2 2 2" xfId="5709" xr:uid="{00000000-0005-0000-0000-000098160000}"/>
    <cellStyle name="Normal 8 2 2 2 2" xfId="5710" xr:uid="{00000000-0005-0000-0000-000099160000}"/>
    <cellStyle name="Normal 8 2 2 2 2 2" xfId="5711" xr:uid="{00000000-0005-0000-0000-00009A160000}"/>
    <cellStyle name="Normal 8 2 2 2 3" xfId="5712" xr:uid="{00000000-0005-0000-0000-00009B160000}"/>
    <cellStyle name="Normal 8 2 2 3" xfId="5713" xr:uid="{00000000-0005-0000-0000-00009C160000}"/>
    <cellStyle name="Normal 8 2 2 3 2" xfId="5714" xr:uid="{00000000-0005-0000-0000-00009D160000}"/>
    <cellStyle name="Normal 8 2 2 3 2 2" xfId="5715" xr:uid="{00000000-0005-0000-0000-00009E160000}"/>
    <cellStyle name="Normal 8 2 2 3 3" xfId="5716" xr:uid="{00000000-0005-0000-0000-00009F160000}"/>
    <cellStyle name="Normal 8 2 2 4" xfId="5717" xr:uid="{00000000-0005-0000-0000-0000A0160000}"/>
    <cellStyle name="Normal 8 2 2 4 2" xfId="5718" xr:uid="{00000000-0005-0000-0000-0000A1160000}"/>
    <cellStyle name="Normal 8 2 2 4 2 2" xfId="5719" xr:uid="{00000000-0005-0000-0000-0000A2160000}"/>
    <cellStyle name="Normal 8 2 2 4 3" xfId="5720" xr:uid="{00000000-0005-0000-0000-0000A3160000}"/>
    <cellStyle name="Normal 8 2 2 5" xfId="5721" xr:uid="{00000000-0005-0000-0000-0000A4160000}"/>
    <cellStyle name="Normal 8 2 2 5 2" xfId="5722" xr:uid="{00000000-0005-0000-0000-0000A5160000}"/>
    <cellStyle name="Normal 8 2 2 5 2 2" xfId="5723" xr:uid="{00000000-0005-0000-0000-0000A6160000}"/>
    <cellStyle name="Normal 8 2 2 5 3" xfId="5724" xr:uid="{00000000-0005-0000-0000-0000A7160000}"/>
    <cellStyle name="Normal 8 2 2 6" xfId="5725" xr:uid="{00000000-0005-0000-0000-0000A8160000}"/>
    <cellStyle name="Normal 8 2 3" xfId="5726" xr:uid="{00000000-0005-0000-0000-0000A9160000}"/>
    <cellStyle name="Normal 8 2 3 2" xfId="5727" xr:uid="{00000000-0005-0000-0000-0000AA160000}"/>
    <cellStyle name="Normal 8 2 4" xfId="5728" xr:uid="{00000000-0005-0000-0000-0000AB160000}"/>
    <cellStyle name="Normal 8 2 4 2" xfId="5729" xr:uid="{00000000-0005-0000-0000-0000AC160000}"/>
    <cellStyle name="Normal 8 2 5" xfId="5730" xr:uid="{00000000-0005-0000-0000-0000AD160000}"/>
    <cellStyle name="Normal 8 2 5 2" xfId="5731" xr:uid="{00000000-0005-0000-0000-0000AE160000}"/>
    <cellStyle name="Normal 8 2 6" xfId="5732" xr:uid="{00000000-0005-0000-0000-0000AF160000}"/>
    <cellStyle name="Normal 8 2 6 2" xfId="5733" xr:uid="{00000000-0005-0000-0000-0000B0160000}"/>
    <cellStyle name="Normal 8 2 7" xfId="5734" xr:uid="{00000000-0005-0000-0000-0000B1160000}"/>
    <cellStyle name="Normal 8 20" xfId="5735" xr:uid="{00000000-0005-0000-0000-0000B2160000}"/>
    <cellStyle name="Normal 8 21" xfId="5736" xr:uid="{00000000-0005-0000-0000-0000B3160000}"/>
    <cellStyle name="Normal 8 22" xfId="5737" xr:uid="{00000000-0005-0000-0000-0000B4160000}"/>
    <cellStyle name="Normal 8 23" xfId="5738" xr:uid="{00000000-0005-0000-0000-0000B5160000}"/>
    <cellStyle name="Normal 8 24" xfId="5739" xr:uid="{00000000-0005-0000-0000-0000B6160000}"/>
    <cellStyle name="Normal 8 25" xfId="5740" xr:uid="{00000000-0005-0000-0000-0000B7160000}"/>
    <cellStyle name="Normal 8 26" xfId="5741" xr:uid="{00000000-0005-0000-0000-0000B8160000}"/>
    <cellStyle name="Normal 8 27" xfId="5742" xr:uid="{00000000-0005-0000-0000-0000B9160000}"/>
    <cellStyle name="Normal 8 28" xfId="5743" xr:uid="{00000000-0005-0000-0000-0000BA160000}"/>
    <cellStyle name="Normal 8 29" xfId="5744" xr:uid="{00000000-0005-0000-0000-0000BB160000}"/>
    <cellStyle name="Normal 8 3" xfId="5745" xr:uid="{00000000-0005-0000-0000-0000BC160000}"/>
    <cellStyle name="Normal 8 3 2" xfId="5746" xr:uid="{00000000-0005-0000-0000-0000BD160000}"/>
    <cellStyle name="Normal 8 3 2 2" xfId="5747" xr:uid="{00000000-0005-0000-0000-0000BE160000}"/>
    <cellStyle name="Normal 8 3 3" xfId="5748" xr:uid="{00000000-0005-0000-0000-0000BF160000}"/>
    <cellStyle name="Normal 8 30" xfId="5749" xr:uid="{00000000-0005-0000-0000-0000C0160000}"/>
    <cellStyle name="Normal 8 31" xfId="5750" xr:uid="{00000000-0005-0000-0000-0000C1160000}"/>
    <cellStyle name="Normal 8 32" xfId="5751" xr:uid="{00000000-0005-0000-0000-0000C2160000}"/>
    <cellStyle name="Normal 8 33" xfId="5752" xr:uid="{00000000-0005-0000-0000-0000C3160000}"/>
    <cellStyle name="Normal 8 34" xfId="5753" xr:uid="{00000000-0005-0000-0000-0000C4160000}"/>
    <cellStyle name="Normal 8 35" xfId="5754" xr:uid="{00000000-0005-0000-0000-0000C5160000}"/>
    <cellStyle name="Normal 8 36" xfId="5755" xr:uid="{00000000-0005-0000-0000-0000C6160000}"/>
    <cellStyle name="Normal 8 37" xfId="5756" xr:uid="{00000000-0005-0000-0000-0000C7160000}"/>
    <cellStyle name="Normal 8 38" xfId="5757" xr:uid="{00000000-0005-0000-0000-0000C8160000}"/>
    <cellStyle name="Normal 8 39" xfId="5758" xr:uid="{00000000-0005-0000-0000-0000C9160000}"/>
    <cellStyle name="Normal 8 4" xfId="5759" xr:uid="{00000000-0005-0000-0000-0000CA160000}"/>
    <cellStyle name="Normal 8 4 2" xfId="5760" xr:uid="{00000000-0005-0000-0000-0000CB160000}"/>
    <cellStyle name="Normal 8 4 2 2" xfId="5761" xr:uid="{00000000-0005-0000-0000-0000CC160000}"/>
    <cellStyle name="Normal 8 4 3" xfId="5762" xr:uid="{00000000-0005-0000-0000-0000CD160000}"/>
    <cellStyle name="Normal 8 40" xfId="5763" xr:uid="{00000000-0005-0000-0000-0000CE160000}"/>
    <cellStyle name="Normal 8 41" xfId="5764" xr:uid="{00000000-0005-0000-0000-0000CF160000}"/>
    <cellStyle name="Normal 8 42" xfId="5765" xr:uid="{00000000-0005-0000-0000-0000D0160000}"/>
    <cellStyle name="Normal 8 43" xfId="5766" xr:uid="{00000000-0005-0000-0000-0000D1160000}"/>
    <cellStyle name="Normal 8 44" xfId="5767" xr:uid="{00000000-0005-0000-0000-0000D2160000}"/>
    <cellStyle name="Normal 8 45" xfId="5768" xr:uid="{00000000-0005-0000-0000-0000D3160000}"/>
    <cellStyle name="Normal 8 46" xfId="5769" xr:uid="{00000000-0005-0000-0000-0000D4160000}"/>
    <cellStyle name="Normal 8 47" xfId="5770" xr:uid="{00000000-0005-0000-0000-0000D5160000}"/>
    <cellStyle name="Normal 8 48" xfId="5771" xr:uid="{00000000-0005-0000-0000-0000D6160000}"/>
    <cellStyle name="Normal 8 49" xfId="5772" xr:uid="{00000000-0005-0000-0000-0000D7160000}"/>
    <cellStyle name="Normal 8 5" xfId="5773" xr:uid="{00000000-0005-0000-0000-0000D8160000}"/>
    <cellStyle name="Normal 8 5 2" xfId="5774" xr:uid="{00000000-0005-0000-0000-0000D9160000}"/>
    <cellStyle name="Normal 8 5 2 2" xfId="5775" xr:uid="{00000000-0005-0000-0000-0000DA160000}"/>
    <cellStyle name="Normal 8 5 3" xfId="5776" xr:uid="{00000000-0005-0000-0000-0000DB160000}"/>
    <cellStyle name="Normal 8 50" xfId="5777" xr:uid="{00000000-0005-0000-0000-0000DC160000}"/>
    <cellStyle name="Normal 8 51" xfId="5778" xr:uid="{00000000-0005-0000-0000-0000DD160000}"/>
    <cellStyle name="Normal 8 52" xfId="5779" xr:uid="{00000000-0005-0000-0000-0000DE160000}"/>
    <cellStyle name="Normal 8 53" xfId="5780" xr:uid="{00000000-0005-0000-0000-0000DF160000}"/>
    <cellStyle name="Normal 8 54" xfId="5781" xr:uid="{00000000-0005-0000-0000-0000E0160000}"/>
    <cellStyle name="Normal 8 55" xfId="5782" xr:uid="{00000000-0005-0000-0000-0000E1160000}"/>
    <cellStyle name="Normal 8 56" xfId="5783" xr:uid="{00000000-0005-0000-0000-0000E2160000}"/>
    <cellStyle name="Normal 8 57" xfId="5784" xr:uid="{00000000-0005-0000-0000-0000E3160000}"/>
    <cellStyle name="Normal 8 58" xfId="5785" xr:uid="{00000000-0005-0000-0000-0000E4160000}"/>
    <cellStyle name="Normal 8 59" xfId="5786" xr:uid="{00000000-0005-0000-0000-0000E5160000}"/>
    <cellStyle name="Normal 8 6" xfId="5787" xr:uid="{00000000-0005-0000-0000-0000E6160000}"/>
    <cellStyle name="Normal 8 6 2" xfId="5788" xr:uid="{00000000-0005-0000-0000-0000E7160000}"/>
    <cellStyle name="Normal 8 6 2 2" xfId="5789" xr:uid="{00000000-0005-0000-0000-0000E8160000}"/>
    <cellStyle name="Normal 8 6 3" xfId="5790" xr:uid="{00000000-0005-0000-0000-0000E9160000}"/>
    <cellStyle name="Normal 8 60" xfId="5791" xr:uid="{00000000-0005-0000-0000-0000EA160000}"/>
    <cellStyle name="Normal 8 61" xfId="5792" xr:uid="{00000000-0005-0000-0000-0000EB160000}"/>
    <cellStyle name="Normal 8 62" xfId="5793" xr:uid="{00000000-0005-0000-0000-0000EC160000}"/>
    <cellStyle name="Normal 8 63" xfId="5794" xr:uid="{00000000-0005-0000-0000-0000ED160000}"/>
    <cellStyle name="Normal 8 64" xfId="5795" xr:uid="{00000000-0005-0000-0000-0000EE160000}"/>
    <cellStyle name="Normal 8 65" xfId="5796" xr:uid="{00000000-0005-0000-0000-0000EF160000}"/>
    <cellStyle name="Normal 8 66" xfId="5797" xr:uid="{00000000-0005-0000-0000-0000F0160000}"/>
    <cellStyle name="Normal 8 67" xfId="5798" xr:uid="{00000000-0005-0000-0000-0000F1160000}"/>
    <cellStyle name="Normal 8 68" xfId="5799" xr:uid="{00000000-0005-0000-0000-0000F2160000}"/>
    <cellStyle name="Normal 8 69" xfId="5800" xr:uid="{00000000-0005-0000-0000-0000F3160000}"/>
    <cellStyle name="Normal 8 7" xfId="5801" xr:uid="{00000000-0005-0000-0000-0000F4160000}"/>
    <cellStyle name="Normal 8 7 2" xfId="5802" xr:uid="{00000000-0005-0000-0000-0000F5160000}"/>
    <cellStyle name="Normal 8 70" xfId="5803" xr:uid="{00000000-0005-0000-0000-0000F6160000}"/>
    <cellStyle name="Normal 8 71" xfId="5804" xr:uid="{00000000-0005-0000-0000-0000F7160000}"/>
    <cellStyle name="Normal 8 72" xfId="5805" xr:uid="{00000000-0005-0000-0000-0000F8160000}"/>
    <cellStyle name="Normal 8 73" xfId="5806" xr:uid="{00000000-0005-0000-0000-0000F9160000}"/>
    <cellStyle name="Normal 8 74" xfId="5807" xr:uid="{00000000-0005-0000-0000-0000FA160000}"/>
    <cellStyle name="Normal 8 75" xfId="5808" xr:uid="{00000000-0005-0000-0000-0000FB160000}"/>
    <cellStyle name="Normal 8 76" xfId="5809" xr:uid="{00000000-0005-0000-0000-0000FC160000}"/>
    <cellStyle name="Normal 8 77" xfId="5810" xr:uid="{00000000-0005-0000-0000-0000FD160000}"/>
    <cellStyle name="Normal 8 78" xfId="5811" xr:uid="{00000000-0005-0000-0000-0000FE160000}"/>
    <cellStyle name="Normal 8 79" xfId="5812" xr:uid="{00000000-0005-0000-0000-0000FF160000}"/>
    <cellStyle name="Normal 8 8" xfId="5813" xr:uid="{00000000-0005-0000-0000-000000170000}"/>
    <cellStyle name="Normal 8 80" xfId="5814" xr:uid="{00000000-0005-0000-0000-000001170000}"/>
    <cellStyle name="Normal 8 81" xfId="5815" xr:uid="{00000000-0005-0000-0000-000002170000}"/>
    <cellStyle name="Normal 8 82" xfId="5816" xr:uid="{00000000-0005-0000-0000-000003170000}"/>
    <cellStyle name="Normal 8 83" xfId="5817" xr:uid="{00000000-0005-0000-0000-000004170000}"/>
    <cellStyle name="Normal 8 84" xfId="5818" xr:uid="{00000000-0005-0000-0000-000005170000}"/>
    <cellStyle name="Normal 8 85" xfId="5819" xr:uid="{00000000-0005-0000-0000-000006170000}"/>
    <cellStyle name="Normal 8 86" xfId="5820" xr:uid="{00000000-0005-0000-0000-000007170000}"/>
    <cellStyle name="Normal 8 87" xfId="5821" xr:uid="{00000000-0005-0000-0000-000008170000}"/>
    <cellStyle name="Normal 8 88" xfId="5822" xr:uid="{00000000-0005-0000-0000-000009170000}"/>
    <cellStyle name="Normal 8 89" xfId="5823" xr:uid="{00000000-0005-0000-0000-00000A170000}"/>
    <cellStyle name="Normal 8 9" xfId="5824" xr:uid="{00000000-0005-0000-0000-00000B170000}"/>
    <cellStyle name="Normal 8 90" xfId="5825" xr:uid="{00000000-0005-0000-0000-00000C170000}"/>
    <cellStyle name="Normal 8 91" xfId="5826" xr:uid="{00000000-0005-0000-0000-00000D170000}"/>
    <cellStyle name="Normal 8 92" xfId="5827" xr:uid="{00000000-0005-0000-0000-00000E170000}"/>
    <cellStyle name="Normal 8 93" xfId="5828" xr:uid="{00000000-0005-0000-0000-00000F170000}"/>
    <cellStyle name="Normal 8 94" xfId="7503" xr:uid="{00000000-0005-0000-0000-000010170000}"/>
    <cellStyle name="Normal 80" xfId="5829" xr:uid="{00000000-0005-0000-0000-000011170000}"/>
    <cellStyle name="Normal 81" xfId="5830" xr:uid="{00000000-0005-0000-0000-000012170000}"/>
    <cellStyle name="Normal 82" xfId="5831" xr:uid="{00000000-0005-0000-0000-000013170000}"/>
    <cellStyle name="Normal 83" xfId="5832" xr:uid="{00000000-0005-0000-0000-000014170000}"/>
    <cellStyle name="Normal 84" xfId="5833" xr:uid="{00000000-0005-0000-0000-000015170000}"/>
    <cellStyle name="Normal 85" xfId="5834" xr:uid="{00000000-0005-0000-0000-000016170000}"/>
    <cellStyle name="Normal 86" xfId="5835" xr:uid="{00000000-0005-0000-0000-000017170000}"/>
    <cellStyle name="Normal 87" xfId="5836" xr:uid="{00000000-0005-0000-0000-000018170000}"/>
    <cellStyle name="Normal 88" xfId="5837" xr:uid="{00000000-0005-0000-0000-000019170000}"/>
    <cellStyle name="Normal 89" xfId="5838" xr:uid="{00000000-0005-0000-0000-00001A170000}"/>
    <cellStyle name="Normal 89 2" xfId="5839" xr:uid="{00000000-0005-0000-0000-00001B170000}"/>
    <cellStyle name="Normal 9" xfId="5840" xr:uid="{00000000-0005-0000-0000-00001C170000}"/>
    <cellStyle name="Normal 9 10" xfId="5841" xr:uid="{00000000-0005-0000-0000-00001D170000}"/>
    <cellStyle name="Normal 9 11" xfId="5842" xr:uid="{00000000-0005-0000-0000-00001E170000}"/>
    <cellStyle name="Normal 9 12" xfId="5843" xr:uid="{00000000-0005-0000-0000-00001F170000}"/>
    <cellStyle name="Normal 9 13" xfId="5844" xr:uid="{00000000-0005-0000-0000-000020170000}"/>
    <cellStyle name="Normal 9 14" xfId="5845" xr:uid="{00000000-0005-0000-0000-000021170000}"/>
    <cellStyle name="Normal 9 15" xfId="5846" xr:uid="{00000000-0005-0000-0000-000022170000}"/>
    <cellStyle name="Normal 9 16" xfId="5847" xr:uid="{00000000-0005-0000-0000-000023170000}"/>
    <cellStyle name="Normal 9 17" xfId="5848" xr:uid="{00000000-0005-0000-0000-000024170000}"/>
    <cellStyle name="Normal 9 18" xfId="5849" xr:uid="{00000000-0005-0000-0000-000025170000}"/>
    <cellStyle name="Normal 9 19" xfId="5850" xr:uid="{00000000-0005-0000-0000-000026170000}"/>
    <cellStyle name="Normal 9 2" xfId="5851" xr:uid="{00000000-0005-0000-0000-000027170000}"/>
    <cellStyle name="Normal 9 2 2" xfId="5852" xr:uid="{00000000-0005-0000-0000-000028170000}"/>
    <cellStyle name="Normal 9 20" xfId="5853" xr:uid="{00000000-0005-0000-0000-000029170000}"/>
    <cellStyle name="Normal 9 21" xfId="5854" xr:uid="{00000000-0005-0000-0000-00002A170000}"/>
    <cellStyle name="Normal 9 22" xfId="5855" xr:uid="{00000000-0005-0000-0000-00002B170000}"/>
    <cellStyle name="Normal 9 23" xfId="5856" xr:uid="{00000000-0005-0000-0000-00002C170000}"/>
    <cellStyle name="Normal 9 24" xfId="5857" xr:uid="{00000000-0005-0000-0000-00002D170000}"/>
    <cellStyle name="Normal 9 25" xfId="5858" xr:uid="{00000000-0005-0000-0000-00002E170000}"/>
    <cellStyle name="Normal 9 26" xfId="5859" xr:uid="{00000000-0005-0000-0000-00002F170000}"/>
    <cellStyle name="Normal 9 27" xfId="5860" xr:uid="{00000000-0005-0000-0000-000030170000}"/>
    <cellStyle name="Normal 9 28" xfId="5861" xr:uid="{00000000-0005-0000-0000-000031170000}"/>
    <cellStyle name="Normal 9 29" xfId="5862" xr:uid="{00000000-0005-0000-0000-000032170000}"/>
    <cellStyle name="Normal 9 3" xfId="5863" xr:uid="{00000000-0005-0000-0000-000033170000}"/>
    <cellStyle name="Normal 9 30" xfId="5864" xr:uid="{00000000-0005-0000-0000-000034170000}"/>
    <cellStyle name="Normal 9 31" xfId="5865" xr:uid="{00000000-0005-0000-0000-000035170000}"/>
    <cellStyle name="Normal 9 32" xfId="5866" xr:uid="{00000000-0005-0000-0000-000036170000}"/>
    <cellStyle name="Normal 9 33" xfId="5867" xr:uid="{00000000-0005-0000-0000-000037170000}"/>
    <cellStyle name="Normal 9 34" xfId="5868" xr:uid="{00000000-0005-0000-0000-000038170000}"/>
    <cellStyle name="Normal 9 35" xfId="5869" xr:uid="{00000000-0005-0000-0000-000039170000}"/>
    <cellStyle name="Normal 9 36" xfId="5870" xr:uid="{00000000-0005-0000-0000-00003A170000}"/>
    <cellStyle name="Normal 9 37" xfId="5871" xr:uid="{00000000-0005-0000-0000-00003B170000}"/>
    <cellStyle name="Normal 9 38" xfId="5872" xr:uid="{00000000-0005-0000-0000-00003C170000}"/>
    <cellStyle name="Normal 9 39" xfId="5873" xr:uid="{00000000-0005-0000-0000-00003D170000}"/>
    <cellStyle name="Normal 9 4" xfId="5874" xr:uid="{00000000-0005-0000-0000-00003E170000}"/>
    <cellStyle name="Normal 9 40" xfId="5875" xr:uid="{00000000-0005-0000-0000-00003F170000}"/>
    <cellStyle name="Normal 9 41" xfId="5876" xr:uid="{00000000-0005-0000-0000-000040170000}"/>
    <cellStyle name="Normal 9 42" xfId="5877" xr:uid="{00000000-0005-0000-0000-000041170000}"/>
    <cellStyle name="Normal 9 43" xfId="5878" xr:uid="{00000000-0005-0000-0000-000042170000}"/>
    <cellStyle name="Normal 9 44" xfId="5879" xr:uid="{00000000-0005-0000-0000-000043170000}"/>
    <cellStyle name="Normal 9 45" xfId="5880" xr:uid="{00000000-0005-0000-0000-000044170000}"/>
    <cellStyle name="Normal 9 46" xfId="5881" xr:uid="{00000000-0005-0000-0000-000045170000}"/>
    <cellStyle name="Normal 9 47" xfId="5882" xr:uid="{00000000-0005-0000-0000-000046170000}"/>
    <cellStyle name="Normal 9 48" xfId="5883" xr:uid="{00000000-0005-0000-0000-000047170000}"/>
    <cellStyle name="Normal 9 49" xfId="5884" xr:uid="{00000000-0005-0000-0000-000048170000}"/>
    <cellStyle name="Normal 9 5" xfId="5885" xr:uid="{00000000-0005-0000-0000-000049170000}"/>
    <cellStyle name="Normal 9 50" xfId="5886" xr:uid="{00000000-0005-0000-0000-00004A170000}"/>
    <cellStyle name="Normal 9 51" xfId="5887" xr:uid="{00000000-0005-0000-0000-00004B170000}"/>
    <cellStyle name="Normal 9 52" xfId="5888" xr:uid="{00000000-0005-0000-0000-00004C170000}"/>
    <cellStyle name="Normal 9 53" xfId="5889" xr:uid="{00000000-0005-0000-0000-00004D170000}"/>
    <cellStyle name="Normal 9 54" xfId="5890" xr:uid="{00000000-0005-0000-0000-00004E170000}"/>
    <cellStyle name="Normal 9 55" xfId="5891" xr:uid="{00000000-0005-0000-0000-00004F170000}"/>
    <cellStyle name="Normal 9 56" xfId="5892" xr:uid="{00000000-0005-0000-0000-000050170000}"/>
    <cellStyle name="Normal 9 57" xfId="5893" xr:uid="{00000000-0005-0000-0000-000051170000}"/>
    <cellStyle name="Normal 9 58" xfId="5894" xr:uid="{00000000-0005-0000-0000-000052170000}"/>
    <cellStyle name="Normal 9 59" xfId="5895" xr:uid="{00000000-0005-0000-0000-000053170000}"/>
    <cellStyle name="Normal 9 6" xfId="5896" xr:uid="{00000000-0005-0000-0000-000054170000}"/>
    <cellStyle name="Normal 9 60" xfId="5897" xr:uid="{00000000-0005-0000-0000-000055170000}"/>
    <cellStyle name="Normal 9 61" xfId="5898" xr:uid="{00000000-0005-0000-0000-000056170000}"/>
    <cellStyle name="Normal 9 62" xfId="5899" xr:uid="{00000000-0005-0000-0000-000057170000}"/>
    <cellStyle name="Normal 9 63" xfId="5900" xr:uid="{00000000-0005-0000-0000-000058170000}"/>
    <cellStyle name="Normal 9 64" xfId="5901" xr:uid="{00000000-0005-0000-0000-000059170000}"/>
    <cellStyle name="Normal 9 65" xfId="5902" xr:uid="{00000000-0005-0000-0000-00005A170000}"/>
    <cellStyle name="Normal 9 66" xfId="5903" xr:uid="{00000000-0005-0000-0000-00005B170000}"/>
    <cellStyle name="Normal 9 67" xfId="5904" xr:uid="{00000000-0005-0000-0000-00005C170000}"/>
    <cellStyle name="Normal 9 68" xfId="5905" xr:uid="{00000000-0005-0000-0000-00005D170000}"/>
    <cellStyle name="Normal 9 69" xfId="5906" xr:uid="{00000000-0005-0000-0000-00005E170000}"/>
    <cellStyle name="Normal 9 7" xfId="5907" xr:uid="{00000000-0005-0000-0000-00005F170000}"/>
    <cellStyle name="Normal 9 70" xfId="5908" xr:uid="{00000000-0005-0000-0000-000060170000}"/>
    <cellStyle name="Normal 9 71" xfId="5909" xr:uid="{00000000-0005-0000-0000-000061170000}"/>
    <cellStyle name="Normal 9 72" xfId="5910" xr:uid="{00000000-0005-0000-0000-000062170000}"/>
    <cellStyle name="Normal 9 73" xfId="5911" xr:uid="{00000000-0005-0000-0000-000063170000}"/>
    <cellStyle name="Normal 9 74" xfId="5912" xr:uid="{00000000-0005-0000-0000-000064170000}"/>
    <cellStyle name="Normal 9 75" xfId="5913" xr:uid="{00000000-0005-0000-0000-000065170000}"/>
    <cellStyle name="Normal 9 76" xfId="5914" xr:uid="{00000000-0005-0000-0000-000066170000}"/>
    <cellStyle name="Normal 9 77" xfId="5915" xr:uid="{00000000-0005-0000-0000-000067170000}"/>
    <cellStyle name="Normal 9 78" xfId="5916" xr:uid="{00000000-0005-0000-0000-000068170000}"/>
    <cellStyle name="Normal 9 79" xfId="5917" xr:uid="{00000000-0005-0000-0000-000069170000}"/>
    <cellStyle name="Normal 9 8" xfId="5918" xr:uid="{00000000-0005-0000-0000-00006A170000}"/>
    <cellStyle name="Normal 9 80" xfId="5919" xr:uid="{00000000-0005-0000-0000-00006B170000}"/>
    <cellStyle name="Normal 9 81" xfId="5920" xr:uid="{00000000-0005-0000-0000-00006C170000}"/>
    <cellStyle name="Normal 9 82" xfId="5921" xr:uid="{00000000-0005-0000-0000-00006D170000}"/>
    <cellStyle name="Normal 9 83" xfId="5922" xr:uid="{00000000-0005-0000-0000-00006E170000}"/>
    <cellStyle name="Normal 9 84" xfId="5923" xr:uid="{00000000-0005-0000-0000-00006F170000}"/>
    <cellStyle name="Normal 9 85" xfId="5924" xr:uid="{00000000-0005-0000-0000-000070170000}"/>
    <cellStyle name="Normal 9 86" xfId="5925" xr:uid="{00000000-0005-0000-0000-000071170000}"/>
    <cellStyle name="Normal 9 87" xfId="5926" xr:uid="{00000000-0005-0000-0000-000072170000}"/>
    <cellStyle name="Normal 9 88" xfId="5927" xr:uid="{00000000-0005-0000-0000-000073170000}"/>
    <cellStyle name="Normal 9 89" xfId="5928" xr:uid="{00000000-0005-0000-0000-000074170000}"/>
    <cellStyle name="Normal 9 9" xfId="5929" xr:uid="{00000000-0005-0000-0000-000075170000}"/>
    <cellStyle name="Normal 9 90" xfId="5930" xr:uid="{00000000-0005-0000-0000-000076170000}"/>
    <cellStyle name="Normal 9 91" xfId="5931" xr:uid="{00000000-0005-0000-0000-000077170000}"/>
    <cellStyle name="Normal 9 92" xfId="7504" xr:uid="{00000000-0005-0000-0000-000078170000}"/>
    <cellStyle name="Normal 90" xfId="5932" xr:uid="{00000000-0005-0000-0000-000079170000}"/>
    <cellStyle name="Normal 90 2" xfId="5933" xr:uid="{00000000-0005-0000-0000-00007A170000}"/>
    <cellStyle name="Normal 90 3" xfId="5934" xr:uid="{00000000-0005-0000-0000-00007B170000}"/>
    <cellStyle name="Normal 91" xfId="5935" xr:uid="{00000000-0005-0000-0000-00007C170000}"/>
    <cellStyle name="Normal 91 2" xfId="5936" xr:uid="{00000000-0005-0000-0000-00007D170000}"/>
    <cellStyle name="Normal 92" xfId="5937" xr:uid="{00000000-0005-0000-0000-00007E170000}"/>
    <cellStyle name="Normal 93" xfId="5938" xr:uid="{00000000-0005-0000-0000-00007F170000}"/>
    <cellStyle name="Normal 94" xfId="5939" xr:uid="{00000000-0005-0000-0000-000080170000}"/>
    <cellStyle name="Normal 95" xfId="5940" xr:uid="{00000000-0005-0000-0000-000081170000}"/>
    <cellStyle name="Normal 95 2" xfId="5941" xr:uid="{00000000-0005-0000-0000-000082170000}"/>
    <cellStyle name="Normal 96" xfId="5942" xr:uid="{00000000-0005-0000-0000-000083170000}"/>
    <cellStyle name="Normal 97" xfId="5943" xr:uid="{00000000-0005-0000-0000-000084170000}"/>
    <cellStyle name="Normal 98" xfId="5944" xr:uid="{00000000-0005-0000-0000-000085170000}"/>
    <cellStyle name="Normal 99" xfId="5945" xr:uid="{00000000-0005-0000-0000-000086170000}"/>
    <cellStyle name="Normal FICA" xfId="5946" xr:uid="{00000000-0005-0000-0000-000087170000}"/>
    <cellStyle name="Normal FUI" xfId="5947" xr:uid="{00000000-0005-0000-0000-000088170000}"/>
    <cellStyle name="Normal Other Benefits" xfId="5948" xr:uid="{00000000-0005-0000-0000-000089170000}"/>
    <cellStyle name="Note 2" xfId="5949" xr:uid="{00000000-0005-0000-0000-00008A170000}"/>
    <cellStyle name="Note 2 2" xfId="5950" xr:uid="{00000000-0005-0000-0000-00008B170000}"/>
    <cellStyle name="Note 2 3" xfId="5951" xr:uid="{00000000-0005-0000-0000-00008C170000}"/>
    <cellStyle name="Note 2 4" xfId="5952" xr:uid="{00000000-0005-0000-0000-00008D170000}"/>
    <cellStyle name="Note 2 5" xfId="5953" xr:uid="{00000000-0005-0000-0000-00008E170000}"/>
    <cellStyle name="Note 3" xfId="5954" xr:uid="{00000000-0005-0000-0000-00008F170000}"/>
    <cellStyle name="Note 4" xfId="5955" xr:uid="{00000000-0005-0000-0000-000090170000}"/>
    <cellStyle name="Output 2" xfId="5956" xr:uid="{00000000-0005-0000-0000-000091170000}"/>
    <cellStyle name="Output 3" xfId="5957" xr:uid="{00000000-0005-0000-0000-000092170000}"/>
    <cellStyle name="Output 4" xfId="5958" xr:uid="{00000000-0005-0000-0000-000093170000}"/>
    <cellStyle name="Output 5" xfId="5959" xr:uid="{00000000-0005-0000-0000-000094170000}"/>
    <cellStyle name="Output 6" xfId="5960" xr:uid="{00000000-0005-0000-0000-000095170000}"/>
    <cellStyle name="Output Amounts" xfId="5961" xr:uid="{00000000-0005-0000-0000-000096170000}"/>
    <cellStyle name="Output Column Headings" xfId="5962" xr:uid="{00000000-0005-0000-0000-000097170000}"/>
    <cellStyle name="Output Line Items" xfId="5963" xr:uid="{00000000-0005-0000-0000-000098170000}"/>
    <cellStyle name="Output Report Heading" xfId="5964" xr:uid="{00000000-0005-0000-0000-000099170000}"/>
    <cellStyle name="Output Report Title" xfId="5965" xr:uid="{00000000-0005-0000-0000-00009A170000}"/>
    <cellStyle name="Percent" xfId="3" builtinId="5"/>
    <cellStyle name="Percent 10" xfId="41" xr:uid="{00000000-0005-0000-0000-00009C170000}"/>
    <cellStyle name="Percent 10 2" xfId="5966" xr:uid="{00000000-0005-0000-0000-00009D170000}"/>
    <cellStyle name="Percent 11" xfId="5967" xr:uid="{00000000-0005-0000-0000-00009E170000}"/>
    <cellStyle name="Percent 11 2" xfId="5968" xr:uid="{00000000-0005-0000-0000-00009F170000}"/>
    <cellStyle name="Percent 12" xfId="5969" xr:uid="{00000000-0005-0000-0000-0000A0170000}"/>
    <cellStyle name="Percent 12 2" xfId="5970" xr:uid="{00000000-0005-0000-0000-0000A1170000}"/>
    <cellStyle name="Percent 13" xfId="5971" xr:uid="{00000000-0005-0000-0000-0000A2170000}"/>
    <cellStyle name="Percent 13 2" xfId="5972" xr:uid="{00000000-0005-0000-0000-0000A3170000}"/>
    <cellStyle name="Percent 14" xfId="5973" xr:uid="{00000000-0005-0000-0000-0000A4170000}"/>
    <cellStyle name="Percent 14 2" xfId="5974" xr:uid="{00000000-0005-0000-0000-0000A5170000}"/>
    <cellStyle name="Percent 15" xfId="5975" xr:uid="{00000000-0005-0000-0000-0000A6170000}"/>
    <cellStyle name="Percent 15 2" xfId="5976" xr:uid="{00000000-0005-0000-0000-0000A7170000}"/>
    <cellStyle name="Percent 16" xfId="5977" xr:uid="{00000000-0005-0000-0000-0000A8170000}"/>
    <cellStyle name="Percent 16 2" xfId="5978" xr:uid="{00000000-0005-0000-0000-0000A9170000}"/>
    <cellStyle name="Percent 17" xfId="5979" xr:uid="{00000000-0005-0000-0000-0000AA170000}"/>
    <cellStyle name="Percent 17 2" xfId="5980" xr:uid="{00000000-0005-0000-0000-0000AB170000}"/>
    <cellStyle name="Percent 18" xfId="5981" xr:uid="{00000000-0005-0000-0000-0000AC170000}"/>
    <cellStyle name="Percent 18 2" xfId="5982" xr:uid="{00000000-0005-0000-0000-0000AD170000}"/>
    <cellStyle name="Percent 19" xfId="5983" xr:uid="{00000000-0005-0000-0000-0000AE170000}"/>
    <cellStyle name="Percent 19 2" xfId="5984" xr:uid="{00000000-0005-0000-0000-0000AF170000}"/>
    <cellStyle name="Percent 2" xfId="33" xr:uid="{00000000-0005-0000-0000-0000B0170000}"/>
    <cellStyle name="Percent 2 10" xfId="5985" xr:uid="{00000000-0005-0000-0000-0000B1170000}"/>
    <cellStyle name="Percent 2 10 2" xfId="5986" xr:uid="{00000000-0005-0000-0000-0000B2170000}"/>
    <cellStyle name="Percent 2 10 2 2" xfId="5987" xr:uid="{00000000-0005-0000-0000-0000B3170000}"/>
    <cellStyle name="Percent 2 10 3" xfId="5988" xr:uid="{00000000-0005-0000-0000-0000B4170000}"/>
    <cellStyle name="Percent 2 100" xfId="5989" xr:uid="{00000000-0005-0000-0000-0000B5170000}"/>
    <cellStyle name="Percent 2 101" xfId="5990" xr:uid="{00000000-0005-0000-0000-0000B6170000}"/>
    <cellStyle name="Percent 2 102" xfId="5991" xr:uid="{00000000-0005-0000-0000-0000B7170000}"/>
    <cellStyle name="Percent 2 103" xfId="5992" xr:uid="{00000000-0005-0000-0000-0000B8170000}"/>
    <cellStyle name="Percent 2 104" xfId="5993" xr:uid="{00000000-0005-0000-0000-0000B9170000}"/>
    <cellStyle name="Percent 2 105" xfId="5994" xr:uid="{00000000-0005-0000-0000-0000BA170000}"/>
    <cellStyle name="Percent 2 106" xfId="5995" xr:uid="{00000000-0005-0000-0000-0000BB170000}"/>
    <cellStyle name="Percent 2 107" xfId="5996" xr:uid="{00000000-0005-0000-0000-0000BC170000}"/>
    <cellStyle name="Percent 2 108" xfId="5997" xr:uid="{00000000-0005-0000-0000-0000BD170000}"/>
    <cellStyle name="Percent 2 109" xfId="5998" xr:uid="{00000000-0005-0000-0000-0000BE170000}"/>
    <cellStyle name="Percent 2 11" xfId="5999" xr:uid="{00000000-0005-0000-0000-0000BF170000}"/>
    <cellStyle name="Percent 2 11 2" xfId="6000" xr:uid="{00000000-0005-0000-0000-0000C0170000}"/>
    <cellStyle name="Percent 2 11 2 2" xfId="6001" xr:uid="{00000000-0005-0000-0000-0000C1170000}"/>
    <cellStyle name="Percent 2 11 3" xfId="6002" xr:uid="{00000000-0005-0000-0000-0000C2170000}"/>
    <cellStyle name="Percent 2 110" xfId="6003" xr:uid="{00000000-0005-0000-0000-0000C3170000}"/>
    <cellStyle name="Percent 2 111" xfId="6004" xr:uid="{00000000-0005-0000-0000-0000C4170000}"/>
    <cellStyle name="Percent 2 112" xfId="6005" xr:uid="{00000000-0005-0000-0000-0000C5170000}"/>
    <cellStyle name="Percent 2 113" xfId="6006" xr:uid="{00000000-0005-0000-0000-0000C6170000}"/>
    <cellStyle name="Percent 2 114" xfId="6007" xr:uid="{00000000-0005-0000-0000-0000C7170000}"/>
    <cellStyle name="Percent 2 115" xfId="6008" xr:uid="{00000000-0005-0000-0000-0000C8170000}"/>
    <cellStyle name="Percent 2 116" xfId="6009" xr:uid="{00000000-0005-0000-0000-0000C9170000}"/>
    <cellStyle name="Percent 2 117" xfId="6010" xr:uid="{00000000-0005-0000-0000-0000CA170000}"/>
    <cellStyle name="Percent 2 118" xfId="6011" xr:uid="{00000000-0005-0000-0000-0000CB170000}"/>
    <cellStyle name="Percent 2 119" xfId="6012" xr:uid="{00000000-0005-0000-0000-0000CC170000}"/>
    <cellStyle name="Percent 2 12" xfId="6013" xr:uid="{00000000-0005-0000-0000-0000CD170000}"/>
    <cellStyle name="Percent 2 12 2" xfId="6014" xr:uid="{00000000-0005-0000-0000-0000CE170000}"/>
    <cellStyle name="Percent 2 12 2 2" xfId="6015" xr:uid="{00000000-0005-0000-0000-0000CF170000}"/>
    <cellStyle name="Percent 2 12 3" xfId="6016" xr:uid="{00000000-0005-0000-0000-0000D0170000}"/>
    <cellStyle name="Percent 2 120" xfId="6017" xr:uid="{00000000-0005-0000-0000-0000D1170000}"/>
    <cellStyle name="Percent 2 121" xfId="6018" xr:uid="{00000000-0005-0000-0000-0000D2170000}"/>
    <cellStyle name="Percent 2 122" xfId="6019" xr:uid="{00000000-0005-0000-0000-0000D3170000}"/>
    <cellStyle name="Percent 2 123" xfId="6020" xr:uid="{00000000-0005-0000-0000-0000D4170000}"/>
    <cellStyle name="Percent 2 124" xfId="6021" xr:uid="{00000000-0005-0000-0000-0000D5170000}"/>
    <cellStyle name="Percent 2 125" xfId="6022" xr:uid="{00000000-0005-0000-0000-0000D6170000}"/>
    <cellStyle name="Percent 2 126" xfId="6023" xr:uid="{00000000-0005-0000-0000-0000D7170000}"/>
    <cellStyle name="Percent 2 127" xfId="6024" xr:uid="{00000000-0005-0000-0000-0000D8170000}"/>
    <cellStyle name="Percent 2 128" xfId="6025" xr:uid="{00000000-0005-0000-0000-0000D9170000}"/>
    <cellStyle name="Percent 2 129" xfId="6026" xr:uid="{00000000-0005-0000-0000-0000DA170000}"/>
    <cellStyle name="Percent 2 13" xfId="6027" xr:uid="{00000000-0005-0000-0000-0000DB170000}"/>
    <cellStyle name="Percent 2 13 2" xfId="6028" xr:uid="{00000000-0005-0000-0000-0000DC170000}"/>
    <cellStyle name="Percent 2 13 2 2" xfId="6029" xr:uid="{00000000-0005-0000-0000-0000DD170000}"/>
    <cellStyle name="Percent 2 13 3" xfId="6030" xr:uid="{00000000-0005-0000-0000-0000DE170000}"/>
    <cellStyle name="Percent 2 130" xfId="6031" xr:uid="{00000000-0005-0000-0000-0000DF170000}"/>
    <cellStyle name="Percent 2 131" xfId="6032" xr:uid="{00000000-0005-0000-0000-0000E0170000}"/>
    <cellStyle name="Percent 2 132" xfId="6033" xr:uid="{00000000-0005-0000-0000-0000E1170000}"/>
    <cellStyle name="Percent 2 133" xfId="6034" xr:uid="{00000000-0005-0000-0000-0000E2170000}"/>
    <cellStyle name="Percent 2 134" xfId="6035" xr:uid="{00000000-0005-0000-0000-0000E3170000}"/>
    <cellStyle name="Percent 2 135" xfId="6036" xr:uid="{00000000-0005-0000-0000-0000E4170000}"/>
    <cellStyle name="Percent 2 136" xfId="6037" xr:uid="{00000000-0005-0000-0000-0000E5170000}"/>
    <cellStyle name="Percent 2 137" xfId="6038" xr:uid="{00000000-0005-0000-0000-0000E6170000}"/>
    <cellStyle name="Percent 2 138" xfId="6039" xr:uid="{00000000-0005-0000-0000-0000E7170000}"/>
    <cellStyle name="Percent 2 139" xfId="6040" xr:uid="{00000000-0005-0000-0000-0000E8170000}"/>
    <cellStyle name="Percent 2 14" xfId="6041" xr:uid="{00000000-0005-0000-0000-0000E9170000}"/>
    <cellStyle name="Percent 2 14 2" xfId="6042" xr:uid="{00000000-0005-0000-0000-0000EA170000}"/>
    <cellStyle name="Percent 2 14 2 2" xfId="6043" xr:uid="{00000000-0005-0000-0000-0000EB170000}"/>
    <cellStyle name="Percent 2 14 3" xfId="6044" xr:uid="{00000000-0005-0000-0000-0000EC170000}"/>
    <cellStyle name="Percent 2 140" xfId="6045" xr:uid="{00000000-0005-0000-0000-0000ED170000}"/>
    <cellStyle name="Percent 2 141" xfId="6046" xr:uid="{00000000-0005-0000-0000-0000EE170000}"/>
    <cellStyle name="Percent 2 142" xfId="6047" xr:uid="{00000000-0005-0000-0000-0000EF170000}"/>
    <cellStyle name="Percent 2 143" xfId="6048" xr:uid="{00000000-0005-0000-0000-0000F0170000}"/>
    <cellStyle name="Percent 2 144" xfId="6049" xr:uid="{00000000-0005-0000-0000-0000F1170000}"/>
    <cellStyle name="Percent 2 145" xfId="6050" xr:uid="{00000000-0005-0000-0000-0000F2170000}"/>
    <cellStyle name="Percent 2 146" xfId="6051" xr:uid="{00000000-0005-0000-0000-0000F3170000}"/>
    <cellStyle name="Percent 2 147" xfId="6052" xr:uid="{00000000-0005-0000-0000-0000F4170000}"/>
    <cellStyle name="Percent 2 148" xfId="6053" xr:uid="{00000000-0005-0000-0000-0000F5170000}"/>
    <cellStyle name="Percent 2 149" xfId="6054" xr:uid="{00000000-0005-0000-0000-0000F6170000}"/>
    <cellStyle name="Percent 2 15" xfId="6055" xr:uid="{00000000-0005-0000-0000-0000F7170000}"/>
    <cellStyle name="Percent 2 15 2" xfId="6056" xr:uid="{00000000-0005-0000-0000-0000F8170000}"/>
    <cellStyle name="Percent 2 15 2 2" xfId="6057" xr:uid="{00000000-0005-0000-0000-0000F9170000}"/>
    <cellStyle name="Percent 2 15 3" xfId="6058" xr:uid="{00000000-0005-0000-0000-0000FA170000}"/>
    <cellStyle name="Percent 2 150" xfId="6059" xr:uid="{00000000-0005-0000-0000-0000FB170000}"/>
    <cellStyle name="Percent 2 151" xfId="6060" xr:uid="{00000000-0005-0000-0000-0000FC170000}"/>
    <cellStyle name="Percent 2 152" xfId="6061" xr:uid="{00000000-0005-0000-0000-0000FD170000}"/>
    <cellStyle name="Percent 2 153" xfId="7424" xr:uid="{00000000-0005-0000-0000-0000FE170000}"/>
    <cellStyle name="Percent 2 155 2" xfId="7523" xr:uid="{00000000-0005-0000-0000-0000FF170000}"/>
    <cellStyle name="Percent 2 155 2 2" xfId="7526" xr:uid="{00000000-0005-0000-0000-000000180000}"/>
    <cellStyle name="Percent 2 155 2 2 2" xfId="7524" xr:uid="{00000000-0005-0000-0000-000001180000}"/>
    <cellStyle name="Percent 2 155 2 2 2 2" xfId="7537" xr:uid="{9A295B34-44D3-4F54-969C-5C3BCFB732A6}"/>
    <cellStyle name="Percent 2 155 2 3" xfId="7536" xr:uid="{55DA37DF-CE23-44A1-9F9F-EF0477C575CB}"/>
    <cellStyle name="Percent 2 16" xfId="6062" xr:uid="{00000000-0005-0000-0000-000002180000}"/>
    <cellStyle name="Percent 2 16 2" xfId="6063" xr:uid="{00000000-0005-0000-0000-000003180000}"/>
    <cellStyle name="Percent 2 16 2 2" xfId="6064" xr:uid="{00000000-0005-0000-0000-000004180000}"/>
    <cellStyle name="Percent 2 16 3" xfId="6065" xr:uid="{00000000-0005-0000-0000-000005180000}"/>
    <cellStyle name="Percent 2 17" xfId="6066" xr:uid="{00000000-0005-0000-0000-000006180000}"/>
    <cellStyle name="Percent 2 17 2" xfId="6067" xr:uid="{00000000-0005-0000-0000-000007180000}"/>
    <cellStyle name="Percent 2 17 2 2" xfId="6068" xr:uid="{00000000-0005-0000-0000-000008180000}"/>
    <cellStyle name="Percent 2 17 3" xfId="6069" xr:uid="{00000000-0005-0000-0000-000009180000}"/>
    <cellStyle name="Percent 2 18" xfId="6070" xr:uid="{00000000-0005-0000-0000-00000A180000}"/>
    <cellStyle name="Percent 2 18 2" xfId="6071" xr:uid="{00000000-0005-0000-0000-00000B180000}"/>
    <cellStyle name="Percent 2 18 2 2" xfId="6072" xr:uid="{00000000-0005-0000-0000-00000C180000}"/>
    <cellStyle name="Percent 2 18 3" xfId="6073" xr:uid="{00000000-0005-0000-0000-00000D180000}"/>
    <cellStyle name="Percent 2 19" xfId="6074" xr:uid="{00000000-0005-0000-0000-00000E180000}"/>
    <cellStyle name="Percent 2 19 2" xfId="6075" xr:uid="{00000000-0005-0000-0000-00000F180000}"/>
    <cellStyle name="Percent 2 19 2 2" xfId="6076" xr:uid="{00000000-0005-0000-0000-000010180000}"/>
    <cellStyle name="Percent 2 19 3" xfId="6077" xr:uid="{00000000-0005-0000-0000-000011180000}"/>
    <cellStyle name="Percent 2 2" xfId="6078" xr:uid="{00000000-0005-0000-0000-000012180000}"/>
    <cellStyle name="Percent 2 2 10" xfId="6079" xr:uid="{00000000-0005-0000-0000-000013180000}"/>
    <cellStyle name="Percent 2 2 11" xfId="6080" xr:uid="{00000000-0005-0000-0000-000014180000}"/>
    <cellStyle name="Percent 2 2 12" xfId="6081" xr:uid="{00000000-0005-0000-0000-000015180000}"/>
    <cellStyle name="Percent 2 2 12 2" xfId="6082" xr:uid="{00000000-0005-0000-0000-000016180000}"/>
    <cellStyle name="Percent 2 2 13" xfId="6083" xr:uid="{00000000-0005-0000-0000-000017180000}"/>
    <cellStyle name="Percent 2 2 13 2" xfId="6084" xr:uid="{00000000-0005-0000-0000-000018180000}"/>
    <cellStyle name="Percent 2 2 14" xfId="6085" xr:uid="{00000000-0005-0000-0000-000019180000}"/>
    <cellStyle name="Percent 2 2 14 2" xfId="6086" xr:uid="{00000000-0005-0000-0000-00001A180000}"/>
    <cellStyle name="Percent 2 2 15" xfId="6087" xr:uid="{00000000-0005-0000-0000-00001B180000}"/>
    <cellStyle name="Percent 2 2 15 2" xfId="6088" xr:uid="{00000000-0005-0000-0000-00001C180000}"/>
    <cellStyle name="Percent 2 2 16" xfId="6089" xr:uid="{00000000-0005-0000-0000-00001D180000}"/>
    <cellStyle name="Percent 2 2 16 2" xfId="6090" xr:uid="{00000000-0005-0000-0000-00001E180000}"/>
    <cellStyle name="Percent 2 2 17" xfId="6091" xr:uid="{00000000-0005-0000-0000-00001F180000}"/>
    <cellStyle name="Percent 2 2 17 2" xfId="6092" xr:uid="{00000000-0005-0000-0000-000020180000}"/>
    <cellStyle name="Percent 2 2 18" xfId="6093" xr:uid="{00000000-0005-0000-0000-000021180000}"/>
    <cellStyle name="Percent 2 2 18 2" xfId="6094" xr:uid="{00000000-0005-0000-0000-000022180000}"/>
    <cellStyle name="Percent 2 2 19" xfId="6095" xr:uid="{00000000-0005-0000-0000-000023180000}"/>
    <cellStyle name="Percent 2 2 19 2" xfId="6096" xr:uid="{00000000-0005-0000-0000-000024180000}"/>
    <cellStyle name="Percent 2 2 2" xfId="6097" xr:uid="{00000000-0005-0000-0000-000025180000}"/>
    <cellStyle name="Percent 2 2 2 10" xfId="6098" xr:uid="{00000000-0005-0000-0000-000026180000}"/>
    <cellStyle name="Percent 2 2 2 10 2" xfId="6099" xr:uid="{00000000-0005-0000-0000-000027180000}"/>
    <cellStyle name="Percent 2 2 2 11" xfId="6100" xr:uid="{00000000-0005-0000-0000-000028180000}"/>
    <cellStyle name="Percent 2 2 2 12" xfId="6101" xr:uid="{00000000-0005-0000-0000-000029180000}"/>
    <cellStyle name="Percent 2 2 2 13" xfId="6102" xr:uid="{00000000-0005-0000-0000-00002A180000}"/>
    <cellStyle name="Percent 2 2 2 14" xfId="6103" xr:uid="{00000000-0005-0000-0000-00002B180000}"/>
    <cellStyle name="Percent 2 2 2 15" xfId="6104" xr:uid="{00000000-0005-0000-0000-00002C180000}"/>
    <cellStyle name="Percent 2 2 2 16" xfId="6105" xr:uid="{00000000-0005-0000-0000-00002D180000}"/>
    <cellStyle name="Percent 2 2 2 17" xfId="6106" xr:uid="{00000000-0005-0000-0000-00002E180000}"/>
    <cellStyle name="Percent 2 2 2 18" xfId="6107" xr:uid="{00000000-0005-0000-0000-00002F180000}"/>
    <cellStyle name="Percent 2 2 2 19" xfId="6108" xr:uid="{00000000-0005-0000-0000-000030180000}"/>
    <cellStyle name="Percent 2 2 2 2" xfId="6109" xr:uid="{00000000-0005-0000-0000-000031180000}"/>
    <cellStyle name="Percent 2 2 2 2 10" xfId="6110" xr:uid="{00000000-0005-0000-0000-000032180000}"/>
    <cellStyle name="Percent 2 2 2 2 11" xfId="6111" xr:uid="{00000000-0005-0000-0000-000033180000}"/>
    <cellStyle name="Percent 2 2 2 2 11 2" xfId="6112" xr:uid="{00000000-0005-0000-0000-000034180000}"/>
    <cellStyle name="Percent 2 2 2 2 12" xfId="6113" xr:uid="{00000000-0005-0000-0000-000035180000}"/>
    <cellStyle name="Percent 2 2 2 2 12 2" xfId="6114" xr:uid="{00000000-0005-0000-0000-000036180000}"/>
    <cellStyle name="Percent 2 2 2 2 13" xfId="6115" xr:uid="{00000000-0005-0000-0000-000037180000}"/>
    <cellStyle name="Percent 2 2 2 2 13 2" xfId="6116" xr:uid="{00000000-0005-0000-0000-000038180000}"/>
    <cellStyle name="Percent 2 2 2 2 14" xfId="6117" xr:uid="{00000000-0005-0000-0000-000039180000}"/>
    <cellStyle name="Percent 2 2 2 2 14 2" xfId="6118" xr:uid="{00000000-0005-0000-0000-00003A180000}"/>
    <cellStyle name="Percent 2 2 2 2 15" xfId="6119" xr:uid="{00000000-0005-0000-0000-00003B180000}"/>
    <cellStyle name="Percent 2 2 2 2 15 2" xfId="6120" xr:uid="{00000000-0005-0000-0000-00003C180000}"/>
    <cellStyle name="Percent 2 2 2 2 16" xfId="6121" xr:uid="{00000000-0005-0000-0000-00003D180000}"/>
    <cellStyle name="Percent 2 2 2 2 16 2" xfId="6122" xr:uid="{00000000-0005-0000-0000-00003E180000}"/>
    <cellStyle name="Percent 2 2 2 2 17" xfId="6123" xr:uid="{00000000-0005-0000-0000-00003F180000}"/>
    <cellStyle name="Percent 2 2 2 2 17 2" xfId="6124" xr:uid="{00000000-0005-0000-0000-000040180000}"/>
    <cellStyle name="Percent 2 2 2 2 18" xfId="6125" xr:uid="{00000000-0005-0000-0000-000041180000}"/>
    <cellStyle name="Percent 2 2 2 2 18 2" xfId="6126" xr:uid="{00000000-0005-0000-0000-000042180000}"/>
    <cellStyle name="Percent 2 2 2 2 19" xfId="6127" xr:uid="{00000000-0005-0000-0000-000043180000}"/>
    <cellStyle name="Percent 2 2 2 2 19 2" xfId="6128" xr:uid="{00000000-0005-0000-0000-000044180000}"/>
    <cellStyle name="Percent 2 2 2 2 2" xfId="6129" xr:uid="{00000000-0005-0000-0000-000045180000}"/>
    <cellStyle name="Percent 2 2 2 2 2 10" xfId="6130" xr:uid="{00000000-0005-0000-0000-000046180000}"/>
    <cellStyle name="Percent 2 2 2 2 2 11" xfId="6131" xr:uid="{00000000-0005-0000-0000-000047180000}"/>
    <cellStyle name="Percent 2 2 2 2 2 12" xfId="6132" xr:uid="{00000000-0005-0000-0000-000048180000}"/>
    <cellStyle name="Percent 2 2 2 2 2 13" xfId="6133" xr:uid="{00000000-0005-0000-0000-000049180000}"/>
    <cellStyle name="Percent 2 2 2 2 2 14" xfId="6134" xr:uid="{00000000-0005-0000-0000-00004A180000}"/>
    <cellStyle name="Percent 2 2 2 2 2 15" xfId="6135" xr:uid="{00000000-0005-0000-0000-00004B180000}"/>
    <cellStyle name="Percent 2 2 2 2 2 16" xfId="6136" xr:uid="{00000000-0005-0000-0000-00004C180000}"/>
    <cellStyle name="Percent 2 2 2 2 2 17" xfId="6137" xr:uid="{00000000-0005-0000-0000-00004D180000}"/>
    <cellStyle name="Percent 2 2 2 2 2 18" xfId="6138" xr:uid="{00000000-0005-0000-0000-00004E180000}"/>
    <cellStyle name="Percent 2 2 2 2 2 19" xfId="6139" xr:uid="{00000000-0005-0000-0000-00004F180000}"/>
    <cellStyle name="Percent 2 2 2 2 2 2" xfId="6140" xr:uid="{00000000-0005-0000-0000-000050180000}"/>
    <cellStyle name="Percent 2 2 2 2 2 3" xfId="6141" xr:uid="{00000000-0005-0000-0000-000051180000}"/>
    <cellStyle name="Percent 2 2 2 2 2 4" xfId="6142" xr:uid="{00000000-0005-0000-0000-000052180000}"/>
    <cellStyle name="Percent 2 2 2 2 2 5" xfId="6143" xr:uid="{00000000-0005-0000-0000-000053180000}"/>
    <cellStyle name="Percent 2 2 2 2 2 6" xfId="6144" xr:uid="{00000000-0005-0000-0000-000054180000}"/>
    <cellStyle name="Percent 2 2 2 2 2 7" xfId="6145" xr:uid="{00000000-0005-0000-0000-000055180000}"/>
    <cellStyle name="Percent 2 2 2 2 2 8" xfId="6146" xr:uid="{00000000-0005-0000-0000-000056180000}"/>
    <cellStyle name="Percent 2 2 2 2 2 9" xfId="6147" xr:uid="{00000000-0005-0000-0000-000057180000}"/>
    <cellStyle name="Percent 2 2 2 2 20" xfId="6148" xr:uid="{00000000-0005-0000-0000-000058180000}"/>
    <cellStyle name="Percent 2 2 2 2 20 2" xfId="6149" xr:uid="{00000000-0005-0000-0000-000059180000}"/>
    <cellStyle name="Percent 2 2 2 2 21" xfId="6150" xr:uid="{00000000-0005-0000-0000-00005A180000}"/>
    <cellStyle name="Percent 2 2 2 2 21 2" xfId="6151" xr:uid="{00000000-0005-0000-0000-00005B180000}"/>
    <cellStyle name="Percent 2 2 2 2 22" xfId="6152" xr:uid="{00000000-0005-0000-0000-00005C180000}"/>
    <cellStyle name="Percent 2 2 2 2 22 2" xfId="6153" xr:uid="{00000000-0005-0000-0000-00005D180000}"/>
    <cellStyle name="Percent 2 2 2 2 23" xfId="6154" xr:uid="{00000000-0005-0000-0000-00005E180000}"/>
    <cellStyle name="Percent 2 2 2 2 23 2" xfId="6155" xr:uid="{00000000-0005-0000-0000-00005F180000}"/>
    <cellStyle name="Percent 2 2 2 2 24" xfId="6156" xr:uid="{00000000-0005-0000-0000-000060180000}"/>
    <cellStyle name="Percent 2 2 2 2 24 2" xfId="6157" xr:uid="{00000000-0005-0000-0000-000061180000}"/>
    <cellStyle name="Percent 2 2 2 2 25" xfId="6158" xr:uid="{00000000-0005-0000-0000-000062180000}"/>
    <cellStyle name="Percent 2 2 2 2 25 2" xfId="6159" xr:uid="{00000000-0005-0000-0000-000063180000}"/>
    <cellStyle name="Percent 2 2 2 2 26" xfId="6160" xr:uid="{00000000-0005-0000-0000-000064180000}"/>
    <cellStyle name="Percent 2 2 2 2 26 2" xfId="6161" xr:uid="{00000000-0005-0000-0000-000065180000}"/>
    <cellStyle name="Percent 2 2 2 2 3" xfId="6162" xr:uid="{00000000-0005-0000-0000-000066180000}"/>
    <cellStyle name="Percent 2 2 2 2 4" xfId="6163" xr:uid="{00000000-0005-0000-0000-000067180000}"/>
    <cellStyle name="Percent 2 2 2 2 5" xfId="6164" xr:uid="{00000000-0005-0000-0000-000068180000}"/>
    <cellStyle name="Percent 2 2 2 2 6" xfId="6165" xr:uid="{00000000-0005-0000-0000-000069180000}"/>
    <cellStyle name="Percent 2 2 2 2 7" xfId="6166" xr:uid="{00000000-0005-0000-0000-00006A180000}"/>
    <cellStyle name="Percent 2 2 2 2 8" xfId="6167" xr:uid="{00000000-0005-0000-0000-00006B180000}"/>
    <cellStyle name="Percent 2 2 2 2 9" xfId="6168" xr:uid="{00000000-0005-0000-0000-00006C180000}"/>
    <cellStyle name="Percent 2 2 2 20" xfId="6169" xr:uid="{00000000-0005-0000-0000-00006D180000}"/>
    <cellStyle name="Percent 2 2 2 21" xfId="6170" xr:uid="{00000000-0005-0000-0000-00006E180000}"/>
    <cellStyle name="Percent 2 2 2 22" xfId="6171" xr:uid="{00000000-0005-0000-0000-00006F180000}"/>
    <cellStyle name="Percent 2 2 2 23" xfId="6172" xr:uid="{00000000-0005-0000-0000-000070180000}"/>
    <cellStyle name="Percent 2 2 2 24" xfId="6173" xr:uid="{00000000-0005-0000-0000-000071180000}"/>
    <cellStyle name="Percent 2 2 2 25" xfId="6174" xr:uid="{00000000-0005-0000-0000-000072180000}"/>
    <cellStyle name="Percent 2 2 2 26" xfId="6175" xr:uid="{00000000-0005-0000-0000-000073180000}"/>
    <cellStyle name="Percent 2 2 2 27" xfId="6176" xr:uid="{00000000-0005-0000-0000-000074180000}"/>
    <cellStyle name="Percent 2 2 2 3" xfId="6177" xr:uid="{00000000-0005-0000-0000-000075180000}"/>
    <cellStyle name="Percent 2 2 2 3 2" xfId="6178" xr:uid="{00000000-0005-0000-0000-000076180000}"/>
    <cellStyle name="Percent 2 2 2 4" xfId="6179" xr:uid="{00000000-0005-0000-0000-000077180000}"/>
    <cellStyle name="Percent 2 2 2 4 2" xfId="6180" xr:uid="{00000000-0005-0000-0000-000078180000}"/>
    <cellStyle name="Percent 2 2 2 5" xfId="6181" xr:uid="{00000000-0005-0000-0000-000079180000}"/>
    <cellStyle name="Percent 2 2 2 5 2" xfId="6182" xr:uid="{00000000-0005-0000-0000-00007A180000}"/>
    <cellStyle name="Percent 2 2 2 6" xfId="6183" xr:uid="{00000000-0005-0000-0000-00007B180000}"/>
    <cellStyle name="Percent 2 2 2 6 2" xfId="6184" xr:uid="{00000000-0005-0000-0000-00007C180000}"/>
    <cellStyle name="Percent 2 2 2 7" xfId="6185" xr:uid="{00000000-0005-0000-0000-00007D180000}"/>
    <cellStyle name="Percent 2 2 2 7 2" xfId="6186" xr:uid="{00000000-0005-0000-0000-00007E180000}"/>
    <cellStyle name="Percent 2 2 2 8" xfId="6187" xr:uid="{00000000-0005-0000-0000-00007F180000}"/>
    <cellStyle name="Percent 2 2 2 8 2" xfId="6188" xr:uid="{00000000-0005-0000-0000-000080180000}"/>
    <cellStyle name="Percent 2 2 2 9" xfId="6189" xr:uid="{00000000-0005-0000-0000-000081180000}"/>
    <cellStyle name="Percent 2 2 2 9 2" xfId="6190" xr:uid="{00000000-0005-0000-0000-000082180000}"/>
    <cellStyle name="Percent 2 2 20" xfId="6191" xr:uid="{00000000-0005-0000-0000-000083180000}"/>
    <cellStyle name="Percent 2 2 20 2" xfId="6192" xr:uid="{00000000-0005-0000-0000-000084180000}"/>
    <cellStyle name="Percent 2 2 21" xfId="6193" xr:uid="{00000000-0005-0000-0000-000085180000}"/>
    <cellStyle name="Percent 2 2 21 2" xfId="6194" xr:uid="{00000000-0005-0000-0000-000086180000}"/>
    <cellStyle name="Percent 2 2 22" xfId="6195" xr:uid="{00000000-0005-0000-0000-000087180000}"/>
    <cellStyle name="Percent 2 2 22 2" xfId="6196" xr:uid="{00000000-0005-0000-0000-000088180000}"/>
    <cellStyle name="Percent 2 2 23" xfId="6197" xr:uid="{00000000-0005-0000-0000-000089180000}"/>
    <cellStyle name="Percent 2 2 23 2" xfId="6198" xr:uid="{00000000-0005-0000-0000-00008A180000}"/>
    <cellStyle name="Percent 2 2 24" xfId="6199" xr:uid="{00000000-0005-0000-0000-00008B180000}"/>
    <cellStyle name="Percent 2 2 24 2" xfId="6200" xr:uid="{00000000-0005-0000-0000-00008C180000}"/>
    <cellStyle name="Percent 2 2 25" xfId="6201" xr:uid="{00000000-0005-0000-0000-00008D180000}"/>
    <cellStyle name="Percent 2 2 25 2" xfId="6202" xr:uid="{00000000-0005-0000-0000-00008E180000}"/>
    <cellStyle name="Percent 2 2 26" xfId="6203" xr:uid="{00000000-0005-0000-0000-00008F180000}"/>
    <cellStyle name="Percent 2 2 26 2" xfId="6204" xr:uid="{00000000-0005-0000-0000-000090180000}"/>
    <cellStyle name="Percent 2 2 27" xfId="6205" xr:uid="{00000000-0005-0000-0000-000091180000}"/>
    <cellStyle name="Percent 2 2 27 2" xfId="6206" xr:uid="{00000000-0005-0000-0000-000092180000}"/>
    <cellStyle name="Percent 2 2 28" xfId="6207" xr:uid="{00000000-0005-0000-0000-000093180000}"/>
    <cellStyle name="Percent 2 2 28 2" xfId="6208" xr:uid="{00000000-0005-0000-0000-000094180000}"/>
    <cellStyle name="Percent 2 2 29" xfId="6209" xr:uid="{00000000-0005-0000-0000-000095180000}"/>
    <cellStyle name="Percent 2 2 3" xfId="6210" xr:uid="{00000000-0005-0000-0000-000096180000}"/>
    <cellStyle name="Percent 2 2 3 2" xfId="6211" xr:uid="{00000000-0005-0000-0000-000097180000}"/>
    <cellStyle name="Percent 2 2 3 2 2" xfId="6212" xr:uid="{00000000-0005-0000-0000-000098180000}"/>
    <cellStyle name="Percent 2 2 3 3" xfId="6213" xr:uid="{00000000-0005-0000-0000-000099180000}"/>
    <cellStyle name="Percent 2 2 4" xfId="6214" xr:uid="{00000000-0005-0000-0000-00009A180000}"/>
    <cellStyle name="Percent 2 2 4 2" xfId="6215" xr:uid="{00000000-0005-0000-0000-00009B180000}"/>
    <cellStyle name="Percent 2 2 4 2 2" xfId="6216" xr:uid="{00000000-0005-0000-0000-00009C180000}"/>
    <cellStyle name="Percent 2 2 4 3" xfId="6217" xr:uid="{00000000-0005-0000-0000-00009D180000}"/>
    <cellStyle name="Percent 2 2 5" xfId="6218" xr:uid="{00000000-0005-0000-0000-00009E180000}"/>
    <cellStyle name="Percent 2 2 5 2" xfId="6219" xr:uid="{00000000-0005-0000-0000-00009F180000}"/>
    <cellStyle name="Percent 2 2 5 2 2" xfId="6220" xr:uid="{00000000-0005-0000-0000-0000A0180000}"/>
    <cellStyle name="Percent 2 2 5 3" xfId="6221" xr:uid="{00000000-0005-0000-0000-0000A1180000}"/>
    <cellStyle name="Percent 2 2 6" xfId="6222" xr:uid="{00000000-0005-0000-0000-0000A2180000}"/>
    <cellStyle name="Percent 2 2 6 2" xfId="6223" xr:uid="{00000000-0005-0000-0000-0000A3180000}"/>
    <cellStyle name="Percent 2 2 6 2 2" xfId="6224" xr:uid="{00000000-0005-0000-0000-0000A4180000}"/>
    <cellStyle name="Percent 2 2 6 3" xfId="6225" xr:uid="{00000000-0005-0000-0000-0000A5180000}"/>
    <cellStyle name="Percent 2 2 7" xfId="6226" xr:uid="{00000000-0005-0000-0000-0000A6180000}"/>
    <cellStyle name="Percent 2 2 7 2" xfId="6227" xr:uid="{00000000-0005-0000-0000-0000A7180000}"/>
    <cellStyle name="Percent 2 2 7 2 2" xfId="6228" xr:uid="{00000000-0005-0000-0000-0000A8180000}"/>
    <cellStyle name="Percent 2 2 7 3" xfId="6229" xr:uid="{00000000-0005-0000-0000-0000A9180000}"/>
    <cellStyle name="Percent 2 2 8" xfId="6230" xr:uid="{00000000-0005-0000-0000-0000AA180000}"/>
    <cellStyle name="Percent 2 2 8 2" xfId="6231" xr:uid="{00000000-0005-0000-0000-0000AB180000}"/>
    <cellStyle name="Percent 2 2 8 2 2" xfId="6232" xr:uid="{00000000-0005-0000-0000-0000AC180000}"/>
    <cellStyle name="Percent 2 2 8 3" xfId="6233" xr:uid="{00000000-0005-0000-0000-0000AD180000}"/>
    <cellStyle name="Percent 2 2 9" xfId="6234" xr:uid="{00000000-0005-0000-0000-0000AE180000}"/>
    <cellStyle name="Percent 2 2 9 2" xfId="6235" xr:uid="{00000000-0005-0000-0000-0000AF180000}"/>
    <cellStyle name="Percent 2 20" xfId="6236" xr:uid="{00000000-0005-0000-0000-0000B0180000}"/>
    <cellStyle name="Percent 2 20 2" xfId="6237" xr:uid="{00000000-0005-0000-0000-0000B1180000}"/>
    <cellStyle name="Percent 2 20 2 2" xfId="6238" xr:uid="{00000000-0005-0000-0000-0000B2180000}"/>
    <cellStyle name="Percent 2 20 3" xfId="6239" xr:uid="{00000000-0005-0000-0000-0000B3180000}"/>
    <cellStyle name="Percent 2 21" xfId="6240" xr:uid="{00000000-0005-0000-0000-0000B4180000}"/>
    <cellStyle name="Percent 2 21 2" xfId="6241" xr:uid="{00000000-0005-0000-0000-0000B5180000}"/>
    <cellStyle name="Percent 2 21 2 2" xfId="6242" xr:uid="{00000000-0005-0000-0000-0000B6180000}"/>
    <cellStyle name="Percent 2 21 3" xfId="6243" xr:uid="{00000000-0005-0000-0000-0000B7180000}"/>
    <cellStyle name="Percent 2 22" xfId="6244" xr:uid="{00000000-0005-0000-0000-0000B8180000}"/>
    <cellStyle name="Percent 2 22 2" xfId="6245" xr:uid="{00000000-0005-0000-0000-0000B9180000}"/>
    <cellStyle name="Percent 2 22 2 2" xfId="6246" xr:uid="{00000000-0005-0000-0000-0000BA180000}"/>
    <cellStyle name="Percent 2 22 3" xfId="6247" xr:uid="{00000000-0005-0000-0000-0000BB180000}"/>
    <cellStyle name="Percent 2 23" xfId="6248" xr:uid="{00000000-0005-0000-0000-0000BC180000}"/>
    <cellStyle name="Percent 2 23 2" xfId="6249" xr:uid="{00000000-0005-0000-0000-0000BD180000}"/>
    <cellStyle name="Percent 2 23 2 2" xfId="6250" xr:uid="{00000000-0005-0000-0000-0000BE180000}"/>
    <cellStyle name="Percent 2 23 3" xfId="6251" xr:uid="{00000000-0005-0000-0000-0000BF180000}"/>
    <cellStyle name="Percent 2 24" xfId="6252" xr:uid="{00000000-0005-0000-0000-0000C0180000}"/>
    <cellStyle name="Percent 2 24 2" xfId="6253" xr:uid="{00000000-0005-0000-0000-0000C1180000}"/>
    <cellStyle name="Percent 2 24 2 2" xfId="6254" xr:uid="{00000000-0005-0000-0000-0000C2180000}"/>
    <cellStyle name="Percent 2 24 3" xfId="6255" xr:uid="{00000000-0005-0000-0000-0000C3180000}"/>
    <cellStyle name="Percent 2 25" xfId="6256" xr:uid="{00000000-0005-0000-0000-0000C4180000}"/>
    <cellStyle name="Percent 2 25 2" xfId="6257" xr:uid="{00000000-0005-0000-0000-0000C5180000}"/>
    <cellStyle name="Percent 2 25 2 2" xfId="6258" xr:uid="{00000000-0005-0000-0000-0000C6180000}"/>
    <cellStyle name="Percent 2 25 3" xfId="6259" xr:uid="{00000000-0005-0000-0000-0000C7180000}"/>
    <cellStyle name="Percent 2 26" xfId="6260" xr:uid="{00000000-0005-0000-0000-0000C8180000}"/>
    <cellStyle name="Percent 2 26 2" xfId="6261" xr:uid="{00000000-0005-0000-0000-0000C9180000}"/>
    <cellStyle name="Percent 2 26 2 2" xfId="6262" xr:uid="{00000000-0005-0000-0000-0000CA180000}"/>
    <cellStyle name="Percent 2 26 3" xfId="6263" xr:uid="{00000000-0005-0000-0000-0000CB180000}"/>
    <cellStyle name="Percent 2 27" xfId="6264" xr:uid="{00000000-0005-0000-0000-0000CC180000}"/>
    <cellStyle name="Percent 2 27 2" xfId="6265" xr:uid="{00000000-0005-0000-0000-0000CD180000}"/>
    <cellStyle name="Percent 2 27 2 2" xfId="6266" xr:uid="{00000000-0005-0000-0000-0000CE180000}"/>
    <cellStyle name="Percent 2 27 3" xfId="6267" xr:uid="{00000000-0005-0000-0000-0000CF180000}"/>
    <cellStyle name="Percent 2 28" xfId="6268" xr:uid="{00000000-0005-0000-0000-0000D0180000}"/>
    <cellStyle name="Percent 2 28 2" xfId="6269" xr:uid="{00000000-0005-0000-0000-0000D1180000}"/>
    <cellStyle name="Percent 2 28 3" xfId="6270" xr:uid="{00000000-0005-0000-0000-0000D2180000}"/>
    <cellStyle name="Percent 2 29" xfId="6271" xr:uid="{00000000-0005-0000-0000-0000D3180000}"/>
    <cellStyle name="Percent 2 29 2" xfId="6272" xr:uid="{00000000-0005-0000-0000-0000D4180000}"/>
    <cellStyle name="Percent 2 3" xfId="6273" xr:uid="{00000000-0005-0000-0000-0000D5180000}"/>
    <cellStyle name="Percent 2 3 10" xfId="6274" xr:uid="{00000000-0005-0000-0000-0000D6180000}"/>
    <cellStyle name="Percent 2 3 11" xfId="6275" xr:uid="{00000000-0005-0000-0000-0000D7180000}"/>
    <cellStyle name="Percent 2 3 12" xfId="6276" xr:uid="{00000000-0005-0000-0000-0000D8180000}"/>
    <cellStyle name="Percent 2 3 13" xfId="6277" xr:uid="{00000000-0005-0000-0000-0000D9180000}"/>
    <cellStyle name="Percent 2 3 14" xfId="6278" xr:uid="{00000000-0005-0000-0000-0000DA180000}"/>
    <cellStyle name="Percent 2 3 15" xfId="6279" xr:uid="{00000000-0005-0000-0000-0000DB180000}"/>
    <cellStyle name="Percent 2 3 16" xfId="6280" xr:uid="{00000000-0005-0000-0000-0000DC180000}"/>
    <cellStyle name="Percent 2 3 17" xfId="6281" xr:uid="{00000000-0005-0000-0000-0000DD180000}"/>
    <cellStyle name="Percent 2 3 18" xfId="6282" xr:uid="{00000000-0005-0000-0000-0000DE180000}"/>
    <cellStyle name="Percent 2 3 19" xfId="6283" xr:uid="{00000000-0005-0000-0000-0000DF180000}"/>
    <cellStyle name="Percent 2 3 2" xfId="6284" xr:uid="{00000000-0005-0000-0000-0000E0180000}"/>
    <cellStyle name="Percent 2 3 2 2" xfId="6285" xr:uid="{00000000-0005-0000-0000-0000E1180000}"/>
    <cellStyle name="Percent 2 3 2 2 2" xfId="6286" xr:uid="{00000000-0005-0000-0000-0000E2180000}"/>
    <cellStyle name="Percent 2 3 2 2 2 2" xfId="6287" xr:uid="{00000000-0005-0000-0000-0000E3180000}"/>
    <cellStyle name="Percent 2 3 2 2 2 2 2" xfId="6288" xr:uid="{00000000-0005-0000-0000-0000E4180000}"/>
    <cellStyle name="Percent 2 3 2 2 2 3" xfId="6289" xr:uid="{00000000-0005-0000-0000-0000E5180000}"/>
    <cellStyle name="Percent 2 3 2 2 3" xfId="6290" xr:uid="{00000000-0005-0000-0000-0000E6180000}"/>
    <cellStyle name="Percent 2 3 2 2 3 2" xfId="6291" xr:uid="{00000000-0005-0000-0000-0000E7180000}"/>
    <cellStyle name="Percent 2 3 2 2 3 2 2" xfId="6292" xr:uid="{00000000-0005-0000-0000-0000E8180000}"/>
    <cellStyle name="Percent 2 3 2 2 3 3" xfId="6293" xr:uid="{00000000-0005-0000-0000-0000E9180000}"/>
    <cellStyle name="Percent 2 3 2 2 4" xfId="6294" xr:uid="{00000000-0005-0000-0000-0000EA180000}"/>
    <cellStyle name="Percent 2 3 2 2 4 2" xfId="6295" xr:uid="{00000000-0005-0000-0000-0000EB180000}"/>
    <cellStyle name="Percent 2 3 2 2 4 2 2" xfId="6296" xr:uid="{00000000-0005-0000-0000-0000EC180000}"/>
    <cellStyle name="Percent 2 3 2 2 4 3" xfId="6297" xr:uid="{00000000-0005-0000-0000-0000ED180000}"/>
    <cellStyle name="Percent 2 3 2 2 5" xfId="6298" xr:uid="{00000000-0005-0000-0000-0000EE180000}"/>
    <cellStyle name="Percent 2 3 2 2 5 2" xfId="6299" xr:uid="{00000000-0005-0000-0000-0000EF180000}"/>
    <cellStyle name="Percent 2 3 2 2 5 2 2" xfId="6300" xr:uid="{00000000-0005-0000-0000-0000F0180000}"/>
    <cellStyle name="Percent 2 3 2 2 5 3" xfId="6301" xr:uid="{00000000-0005-0000-0000-0000F1180000}"/>
    <cellStyle name="Percent 2 3 2 3" xfId="6302" xr:uid="{00000000-0005-0000-0000-0000F2180000}"/>
    <cellStyle name="Percent 2 3 2 4" xfId="6303" xr:uid="{00000000-0005-0000-0000-0000F3180000}"/>
    <cellStyle name="Percent 2 3 2 4 2" xfId="6304" xr:uid="{00000000-0005-0000-0000-0000F4180000}"/>
    <cellStyle name="Percent 2 3 2 5" xfId="6305" xr:uid="{00000000-0005-0000-0000-0000F5180000}"/>
    <cellStyle name="Percent 2 3 2 6" xfId="6306" xr:uid="{00000000-0005-0000-0000-0000F6180000}"/>
    <cellStyle name="Percent 2 3 2 6 2" xfId="6307" xr:uid="{00000000-0005-0000-0000-0000F7180000}"/>
    <cellStyle name="Percent 2 3 2 6 3" xfId="6308" xr:uid="{00000000-0005-0000-0000-0000F8180000}"/>
    <cellStyle name="Percent 2 3 2 7" xfId="6309" xr:uid="{00000000-0005-0000-0000-0000F9180000}"/>
    <cellStyle name="Percent 2 3 2 8" xfId="6310" xr:uid="{00000000-0005-0000-0000-0000FA180000}"/>
    <cellStyle name="Percent 2 3 3" xfId="6311" xr:uid="{00000000-0005-0000-0000-0000FB180000}"/>
    <cellStyle name="Percent 2 3 3 2" xfId="6312" xr:uid="{00000000-0005-0000-0000-0000FC180000}"/>
    <cellStyle name="Percent 2 3 3 2 2" xfId="6313" xr:uid="{00000000-0005-0000-0000-0000FD180000}"/>
    <cellStyle name="Percent 2 3 3 3" xfId="6314" xr:uid="{00000000-0005-0000-0000-0000FE180000}"/>
    <cellStyle name="Percent 2 3 3 4" xfId="6315" xr:uid="{00000000-0005-0000-0000-0000FF180000}"/>
    <cellStyle name="Percent 2 3 4" xfId="6316" xr:uid="{00000000-0005-0000-0000-000000190000}"/>
    <cellStyle name="Percent 2 3 4 2" xfId="6317" xr:uid="{00000000-0005-0000-0000-000001190000}"/>
    <cellStyle name="Percent 2 3 4 2 2" xfId="6318" xr:uid="{00000000-0005-0000-0000-000002190000}"/>
    <cellStyle name="Percent 2 3 4 3" xfId="6319" xr:uid="{00000000-0005-0000-0000-000003190000}"/>
    <cellStyle name="Percent 2 3 4 4" xfId="6320" xr:uid="{00000000-0005-0000-0000-000004190000}"/>
    <cellStyle name="Percent 2 3 5" xfId="6321" xr:uid="{00000000-0005-0000-0000-000005190000}"/>
    <cellStyle name="Percent 2 3 5 2" xfId="6322" xr:uid="{00000000-0005-0000-0000-000006190000}"/>
    <cellStyle name="Percent 2 3 5 2 2" xfId="6323" xr:uid="{00000000-0005-0000-0000-000007190000}"/>
    <cellStyle name="Percent 2 3 5 3" xfId="6324" xr:uid="{00000000-0005-0000-0000-000008190000}"/>
    <cellStyle name="Percent 2 3 5 4" xfId="6325" xr:uid="{00000000-0005-0000-0000-000009190000}"/>
    <cellStyle name="Percent 2 3 6" xfId="6326" xr:uid="{00000000-0005-0000-0000-00000A190000}"/>
    <cellStyle name="Percent 2 3 6 2" xfId="6327" xr:uid="{00000000-0005-0000-0000-00000B190000}"/>
    <cellStyle name="Percent 2 3 6 2 2" xfId="6328" xr:uid="{00000000-0005-0000-0000-00000C190000}"/>
    <cellStyle name="Percent 2 3 6 3" xfId="6329" xr:uid="{00000000-0005-0000-0000-00000D190000}"/>
    <cellStyle name="Percent 2 3 6 4" xfId="6330" xr:uid="{00000000-0005-0000-0000-00000E190000}"/>
    <cellStyle name="Percent 2 3 7" xfId="6331" xr:uid="{00000000-0005-0000-0000-00000F190000}"/>
    <cellStyle name="Percent 2 3 8" xfId="6332" xr:uid="{00000000-0005-0000-0000-000010190000}"/>
    <cellStyle name="Percent 2 3 9" xfId="6333" xr:uid="{00000000-0005-0000-0000-000011190000}"/>
    <cellStyle name="Percent 2 30" xfId="6334" xr:uid="{00000000-0005-0000-0000-000012190000}"/>
    <cellStyle name="Percent 2 30 2" xfId="6335" xr:uid="{00000000-0005-0000-0000-000013190000}"/>
    <cellStyle name="Percent 2 31" xfId="6336" xr:uid="{00000000-0005-0000-0000-000014190000}"/>
    <cellStyle name="Percent 2 31 2" xfId="6337" xr:uid="{00000000-0005-0000-0000-000015190000}"/>
    <cellStyle name="Percent 2 32" xfId="6338" xr:uid="{00000000-0005-0000-0000-000016190000}"/>
    <cellStyle name="Percent 2 32 2" xfId="6339" xr:uid="{00000000-0005-0000-0000-000017190000}"/>
    <cellStyle name="Percent 2 33" xfId="6340" xr:uid="{00000000-0005-0000-0000-000018190000}"/>
    <cellStyle name="Percent 2 33 2" xfId="6341" xr:uid="{00000000-0005-0000-0000-000019190000}"/>
    <cellStyle name="Percent 2 34" xfId="6342" xr:uid="{00000000-0005-0000-0000-00001A190000}"/>
    <cellStyle name="Percent 2 34 2" xfId="6343" xr:uid="{00000000-0005-0000-0000-00001B190000}"/>
    <cellStyle name="Percent 2 35" xfId="6344" xr:uid="{00000000-0005-0000-0000-00001C190000}"/>
    <cellStyle name="Percent 2 35 2" xfId="6345" xr:uid="{00000000-0005-0000-0000-00001D190000}"/>
    <cellStyle name="Percent 2 36" xfId="6346" xr:uid="{00000000-0005-0000-0000-00001E190000}"/>
    <cellStyle name="Percent 2 36 2" xfId="6347" xr:uid="{00000000-0005-0000-0000-00001F190000}"/>
    <cellStyle name="Percent 2 37" xfId="6348" xr:uid="{00000000-0005-0000-0000-000020190000}"/>
    <cellStyle name="Percent 2 37 2" xfId="6349" xr:uid="{00000000-0005-0000-0000-000021190000}"/>
    <cellStyle name="Percent 2 38" xfId="6350" xr:uid="{00000000-0005-0000-0000-000022190000}"/>
    <cellStyle name="Percent 2 38 2" xfId="6351" xr:uid="{00000000-0005-0000-0000-000023190000}"/>
    <cellStyle name="Percent 2 39" xfId="6352" xr:uid="{00000000-0005-0000-0000-000024190000}"/>
    <cellStyle name="Percent 2 39 2" xfId="6353" xr:uid="{00000000-0005-0000-0000-000025190000}"/>
    <cellStyle name="Percent 2 4" xfId="6354" xr:uid="{00000000-0005-0000-0000-000026190000}"/>
    <cellStyle name="Percent 2 4 2" xfId="6355" xr:uid="{00000000-0005-0000-0000-000027190000}"/>
    <cellStyle name="Percent 2 4 2 2" xfId="6356" xr:uid="{00000000-0005-0000-0000-000028190000}"/>
    <cellStyle name="Percent 2 4 2 2 2" xfId="6357" xr:uid="{00000000-0005-0000-0000-000029190000}"/>
    <cellStyle name="Percent 2 4 2 3" xfId="6358" xr:uid="{00000000-0005-0000-0000-00002A190000}"/>
    <cellStyle name="Percent 2 4 2 4" xfId="6359" xr:uid="{00000000-0005-0000-0000-00002B190000}"/>
    <cellStyle name="Percent 2 4 2 5" xfId="6360" xr:uid="{00000000-0005-0000-0000-00002C190000}"/>
    <cellStyle name="Percent 2 4 3" xfId="6361" xr:uid="{00000000-0005-0000-0000-00002D190000}"/>
    <cellStyle name="Percent 2 4 4" xfId="6362" xr:uid="{00000000-0005-0000-0000-00002E190000}"/>
    <cellStyle name="Percent 2 4 5" xfId="6363" xr:uid="{00000000-0005-0000-0000-00002F190000}"/>
    <cellStyle name="Percent 2 4 6" xfId="6364" xr:uid="{00000000-0005-0000-0000-000030190000}"/>
    <cellStyle name="Percent 2 40" xfId="6365" xr:uid="{00000000-0005-0000-0000-000031190000}"/>
    <cellStyle name="Percent 2 40 2" xfId="6366" xr:uid="{00000000-0005-0000-0000-000032190000}"/>
    <cellStyle name="Percent 2 41" xfId="6367" xr:uid="{00000000-0005-0000-0000-000033190000}"/>
    <cellStyle name="Percent 2 41 2" xfId="6368" xr:uid="{00000000-0005-0000-0000-000034190000}"/>
    <cellStyle name="Percent 2 42" xfId="6369" xr:uid="{00000000-0005-0000-0000-000035190000}"/>
    <cellStyle name="Percent 2 42 2" xfId="6370" xr:uid="{00000000-0005-0000-0000-000036190000}"/>
    <cellStyle name="Percent 2 43" xfId="6371" xr:uid="{00000000-0005-0000-0000-000037190000}"/>
    <cellStyle name="Percent 2 43 2" xfId="6372" xr:uid="{00000000-0005-0000-0000-000038190000}"/>
    <cellStyle name="Percent 2 44" xfId="6373" xr:uid="{00000000-0005-0000-0000-000039190000}"/>
    <cellStyle name="Percent 2 44 2" xfId="6374" xr:uid="{00000000-0005-0000-0000-00003A190000}"/>
    <cellStyle name="Percent 2 45" xfId="6375" xr:uid="{00000000-0005-0000-0000-00003B190000}"/>
    <cellStyle name="Percent 2 45 2" xfId="6376" xr:uid="{00000000-0005-0000-0000-00003C190000}"/>
    <cellStyle name="Percent 2 46" xfId="6377" xr:uid="{00000000-0005-0000-0000-00003D190000}"/>
    <cellStyle name="Percent 2 46 2" xfId="6378" xr:uid="{00000000-0005-0000-0000-00003E190000}"/>
    <cellStyle name="Percent 2 47" xfId="6379" xr:uid="{00000000-0005-0000-0000-00003F190000}"/>
    <cellStyle name="Percent 2 47 2" xfId="6380" xr:uid="{00000000-0005-0000-0000-000040190000}"/>
    <cellStyle name="Percent 2 48" xfId="6381" xr:uid="{00000000-0005-0000-0000-000041190000}"/>
    <cellStyle name="Percent 2 48 2" xfId="6382" xr:uid="{00000000-0005-0000-0000-000042190000}"/>
    <cellStyle name="Percent 2 49" xfId="6383" xr:uid="{00000000-0005-0000-0000-000043190000}"/>
    <cellStyle name="Percent 2 49 2" xfId="6384" xr:uid="{00000000-0005-0000-0000-000044190000}"/>
    <cellStyle name="Percent 2 5" xfId="6385" xr:uid="{00000000-0005-0000-0000-000045190000}"/>
    <cellStyle name="Percent 2 5 2" xfId="6386" xr:uid="{00000000-0005-0000-0000-000046190000}"/>
    <cellStyle name="Percent 2 5 2 2" xfId="6387" xr:uid="{00000000-0005-0000-0000-000047190000}"/>
    <cellStyle name="Percent 2 5 3" xfId="6388" xr:uid="{00000000-0005-0000-0000-000048190000}"/>
    <cellStyle name="Percent 2 50" xfId="6389" xr:uid="{00000000-0005-0000-0000-000049190000}"/>
    <cellStyle name="Percent 2 50 2" xfId="6390" xr:uid="{00000000-0005-0000-0000-00004A190000}"/>
    <cellStyle name="Percent 2 51" xfId="6391" xr:uid="{00000000-0005-0000-0000-00004B190000}"/>
    <cellStyle name="Percent 2 51 2" xfId="6392" xr:uid="{00000000-0005-0000-0000-00004C190000}"/>
    <cellStyle name="Percent 2 52" xfId="6393" xr:uid="{00000000-0005-0000-0000-00004D190000}"/>
    <cellStyle name="Percent 2 52 2" xfId="6394" xr:uid="{00000000-0005-0000-0000-00004E190000}"/>
    <cellStyle name="Percent 2 53" xfId="6395" xr:uid="{00000000-0005-0000-0000-00004F190000}"/>
    <cellStyle name="Percent 2 53 2" xfId="6396" xr:uid="{00000000-0005-0000-0000-000050190000}"/>
    <cellStyle name="Percent 2 54" xfId="6397" xr:uid="{00000000-0005-0000-0000-000051190000}"/>
    <cellStyle name="Percent 2 54 2" xfId="6398" xr:uid="{00000000-0005-0000-0000-000052190000}"/>
    <cellStyle name="Percent 2 55" xfId="6399" xr:uid="{00000000-0005-0000-0000-000053190000}"/>
    <cellStyle name="Percent 2 56" xfId="6400" xr:uid="{00000000-0005-0000-0000-000054190000}"/>
    <cellStyle name="Percent 2 56 2" xfId="6401" xr:uid="{00000000-0005-0000-0000-000055190000}"/>
    <cellStyle name="Percent 2 57" xfId="6402" xr:uid="{00000000-0005-0000-0000-000056190000}"/>
    <cellStyle name="Percent 2 57 2" xfId="6403" xr:uid="{00000000-0005-0000-0000-000057190000}"/>
    <cellStyle name="Percent 2 58" xfId="6404" xr:uid="{00000000-0005-0000-0000-000058190000}"/>
    <cellStyle name="Percent 2 58 2" xfId="6405" xr:uid="{00000000-0005-0000-0000-000059190000}"/>
    <cellStyle name="Percent 2 59" xfId="6406" xr:uid="{00000000-0005-0000-0000-00005A190000}"/>
    <cellStyle name="Percent 2 59 2" xfId="6407" xr:uid="{00000000-0005-0000-0000-00005B190000}"/>
    <cellStyle name="Percent 2 6" xfId="6408" xr:uid="{00000000-0005-0000-0000-00005C190000}"/>
    <cellStyle name="Percent 2 6 2" xfId="6409" xr:uid="{00000000-0005-0000-0000-00005D190000}"/>
    <cellStyle name="Percent 2 6 2 2" xfId="6410" xr:uid="{00000000-0005-0000-0000-00005E190000}"/>
    <cellStyle name="Percent 2 6 3" xfId="6411" xr:uid="{00000000-0005-0000-0000-00005F190000}"/>
    <cellStyle name="Percent 2 60" xfId="6412" xr:uid="{00000000-0005-0000-0000-000060190000}"/>
    <cellStyle name="Percent 2 60 2" xfId="6413" xr:uid="{00000000-0005-0000-0000-000061190000}"/>
    <cellStyle name="Percent 2 61" xfId="6414" xr:uid="{00000000-0005-0000-0000-000062190000}"/>
    <cellStyle name="Percent 2 61 2" xfId="6415" xr:uid="{00000000-0005-0000-0000-000063190000}"/>
    <cellStyle name="Percent 2 62" xfId="6416" xr:uid="{00000000-0005-0000-0000-000064190000}"/>
    <cellStyle name="Percent 2 62 2" xfId="6417" xr:uid="{00000000-0005-0000-0000-000065190000}"/>
    <cellStyle name="Percent 2 63" xfId="6418" xr:uid="{00000000-0005-0000-0000-000066190000}"/>
    <cellStyle name="Percent 2 63 2" xfId="6419" xr:uid="{00000000-0005-0000-0000-000067190000}"/>
    <cellStyle name="Percent 2 63 2 2" xfId="6420" xr:uid="{00000000-0005-0000-0000-000068190000}"/>
    <cellStyle name="Percent 2 64" xfId="6421" xr:uid="{00000000-0005-0000-0000-000069190000}"/>
    <cellStyle name="Percent 2 65" xfId="6422" xr:uid="{00000000-0005-0000-0000-00006A190000}"/>
    <cellStyle name="Percent 2 66" xfId="6423" xr:uid="{00000000-0005-0000-0000-00006B190000}"/>
    <cellStyle name="Percent 2 67" xfId="6424" xr:uid="{00000000-0005-0000-0000-00006C190000}"/>
    <cellStyle name="Percent 2 68" xfId="6425" xr:uid="{00000000-0005-0000-0000-00006D190000}"/>
    <cellStyle name="Percent 2 69" xfId="6426" xr:uid="{00000000-0005-0000-0000-00006E190000}"/>
    <cellStyle name="Percent 2 7" xfId="6427" xr:uid="{00000000-0005-0000-0000-00006F190000}"/>
    <cellStyle name="Percent 2 7 2" xfId="6428" xr:uid="{00000000-0005-0000-0000-000070190000}"/>
    <cellStyle name="Percent 2 7 2 2" xfId="6429" xr:uid="{00000000-0005-0000-0000-000071190000}"/>
    <cellStyle name="Percent 2 7 3" xfId="6430" xr:uid="{00000000-0005-0000-0000-000072190000}"/>
    <cellStyle name="Percent 2 70" xfId="6431" xr:uid="{00000000-0005-0000-0000-000073190000}"/>
    <cellStyle name="Percent 2 71" xfId="6432" xr:uid="{00000000-0005-0000-0000-000074190000}"/>
    <cellStyle name="Percent 2 72" xfId="6433" xr:uid="{00000000-0005-0000-0000-000075190000}"/>
    <cellStyle name="Percent 2 73" xfId="6434" xr:uid="{00000000-0005-0000-0000-000076190000}"/>
    <cellStyle name="Percent 2 74" xfId="6435" xr:uid="{00000000-0005-0000-0000-000077190000}"/>
    <cellStyle name="Percent 2 75" xfId="6436" xr:uid="{00000000-0005-0000-0000-000078190000}"/>
    <cellStyle name="Percent 2 76" xfId="6437" xr:uid="{00000000-0005-0000-0000-000079190000}"/>
    <cellStyle name="Percent 2 77" xfId="6438" xr:uid="{00000000-0005-0000-0000-00007A190000}"/>
    <cellStyle name="Percent 2 78" xfId="6439" xr:uid="{00000000-0005-0000-0000-00007B190000}"/>
    <cellStyle name="Percent 2 79" xfId="6440" xr:uid="{00000000-0005-0000-0000-00007C190000}"/>
    <cellStyle name="Percent 2 8" xfId="6441" xr:uid="{00000000-0005-0000-0000-00007D190000}"/>
    <cellStyle name="Percent 2 8 2" xfId="6442" xr:uid="{00000000-0005-0000-0000-00007E190000}"/>
    <cellStyle name="Percent 2 8 2 2" xfId="6443" xr:uid="{00000000-0005-0000-0000-00007F190000}"/>
    <cellStyle name="Percent 2 8 3" xfId="6444" xr:uid="{00000000-0005-0000-0000-000080190000}"/>
    <cellStyle name="Percent 2 80" xfId="6445" xr:uid="{00000000-0005-0000-0000-000081190000}"/>
    <cellStyle name="Percent 2 81" xfId="6446" xr:uid="{00000000-0005-0000-0000-000082190000}"/>
    <cellStyle name="Percent 2 82" xfId="6447" xr:uid="{00000000-0005-0000-0000-000083190000}"/>
    <cellStyle name="Percent 2 83" xfId="6448" xr:uid="{00000000-0005-0000-0000-000084190000}"/>
    <cellStyle name="Percent 2 84" xfId="6449" xr:uid="{00000000-0005-0000-0000-000085190000}"/>
    <cellStyle name="Percent 2 85" xfId="6450" xr:uid="{00000000-0005-0000-0000-000086190000}"/>
    <cellStyle name="Percent 2 86" xfId="6451" xr:uid="{00000000-0005-0000-0000-000087190000}"/>
    <cellStyle name="Percent 2 87" xfId="6452" xr:uid="{00000000-0005-0000-0000-000088190000}"/>
    <cellStyle name="Percent 2 88" xfId="6453" xr:uid="{00000000-0005-0000-0000-000089190000}"/>
    <cellStyle name="Percent 2 89" xfId="6454" xr:uid="{00000000-0005-0000-0000-00008A190000}"/>
    <cellStyle name="Percent 2 9" xfId="6455" xr:uid="{00000000-0005-0000-0000-00008B190000}"/>
    <cellStyle name="Percent 2 9 2" xfId="6456" xr:uid="{00000000-0005-0000-0000-00008C190000}"/>
    <cellStyle name="Percent 2 9 2 2" xfId="6457" xr:uid="{00000000-0005-0000-0000-00008D190000}"/>
    <cellStyle name="Percent 2 9 3" xfId="6458" xr:uid="{00000000-0005-0000-0000-00008E190000}"/>
    <cellStyle name="Percent 2 90" xfId="6459" xr:uid="{00000000-0005-0000-0000-00008F190000}"/>
    <cellStyle name="Percent 2 91" xfId="6460" xr:uid="{00000000-0005-0000-0000-000090190000}"/>
    <cellStyle name="Percent 2 92" xfId="6461" xr:uid="{00000000-0005-0000-0000-000091190000}"/>
    <cellStyle name="Percent 2 93" xfId="6462" xr:uid="{00000000-0005-0000-0000-000092190000}"/>
    <cellStyle name="Percent 2 94" xfId="6463" xr:uid="{00000000-0005-0000-0000-000093190000}"/>
    <cellStyle name="Percent 2 95" xfId="6464" xr:uid="{00000000-0005-0000-0000-000094190000}"/>
    <cellStyle name="Percent 2 96" xfId="6465" xr:uid="{00000000-0005-0000-0000-000095190000}"/>
    <cellStyle name="Percent 2 97" xfId="6466" xr:uid="{00000000-0005-0000-0000-000096190000}"/>
    <cellStyle name="Percent 2 98" xfId="6467" xr:uid="{00000000-0005-0000-0000-000097190000}"/>
    <cellStyle name="Percent 2 99" xfId="6468" xr:uid="{00000000-0005-0000-0000-000098190000}"/>
    <cellStyle name="Percent 20" xfId="6469" xr:uid="{00000000-0005-0000-0000-000099190000}"/>
    <cellStyle name="Percent 20 2" xfId="6470" xr:uid="{00000000-0005-0000-0000-00009A190000}"/>
    <cellStyle name="Percent 21" xfId="6471" xr:uid="{00000000-0005-0000-0000-00009B190000}"/>
    <cellStyle name="Percent 21 2" xfId="6472" xr:uid="{00000000-0005-0000-0000-00009C190000}"/>
    <cellStyle name="Percent 22" xfId="6473" xr:uid="{00000000-0005-0000-0000-00009D190000}"/>
    <cellStyle name="Percent 23" xfId="6474" xr:uid="{00000000-0005-0000-0000-00009E190000}"/>
    <cellStyle name="Percent 24" xfId="6475" xr:uid="{00000000-0005-0000-0000-00009F190000}"/>
    <cellStyle name="Percent 25" xfId="6476" xr:uid="{00000000-0005-0000-0000-0000A0190000}"/>
    <cellStyle name="Percent 26" xfId="6477" xr:uid="{00000000-0005-0000-0000-0000A1190000}"/>
    <cellStyle name="Percent 26 2" xfId="6478" xr:uid="{00000000-0005-0000-0000-0000A2190000}"/>
    <cellStyle name="Percent 27" xfId="6479" xr:uid="{00000000-0005-0000-0000-0000A3190000}"/>
    <cellStyle name="Percent 28" xfId="6480" xr:uid="{00000000-0005-0000-0000-0000A4190000}"/>
    <cellStyle name="Percent 29" xfId="6481" xr:uid="{00000000-0005-0000-0000-0000A5190000}"/>
    <cellStyle name="Percent 3" xfId="40" xr:uid="{00000000-0005-0000-0000-0000A6190000}"/>
    <cellStyle name="Percent 3 10" xfId="6482" xr:uid="{00000000-0005-0000-0000-0000A7190000}"/>
    <cellStyle name="Percent 3 10 2" xfId="6483" xr:uid="{00000000-0005-0000-0000-0000A8190000}"/>
    <cellStyle name="Percent 3 10 2 2" xfId="6484" xr:uid="{00000000-0005-0000-0000-0000A9190000}"/>
    <cellStyle name="Percent 3 10 3" xfId="6485" xr:uid="{00000000-0005-0000-0000-0000AA190000}"/>
    <cellStyle name="Percent 3 100" xfId="6486" xr:uid="{00000000-0005-0000-0000-0000AB190000}"/>
    <cellStyle name="Percent 3 101" xfId="6487" xr:uid="{00000000-0005-0000-0000-0000AC190000}"/>
    <cellStyle name="Percent 3 102" xfId="6488" xr:uid="{00000000-0005-0000-0000-0000AD190000}"/>
    <cellStyle name="Percent 3 103" xfId="6489" xr:uid="{00000000-0005-0000-0000-0000AE190000}"/>
    <cellStyle name="Percent 3 104" xfId="6490" xr:uid="{00000000-0005-0000-0000-0000AF190000}"/>
    <cellStyle name="Percent 3 105" xfId="6491" xr:uid="{00000000-0005-0000-0000-0000B0190000}"/>
    <cellStyle name="Percent 3 106" xfId="6492" xr:uid="{00000000-0005-0000-0000-0000B1190000}"/>
    <cellStyle name="Percent 3 107" xfId="6493" xr:uid="{00000000-0005-0000-0000-0000B2190000}"/>
    <cellStyle name="Percent 3 108" xfId="6494" xr:uid="{00000000-0005-0000-0000-0000B3190000}"/>
    <cellStyle name="Percent 3 109" xfId="6495" xr:uid="{00000000-0005-0000-0000-0000B4190000}"/>
    <cellStyle name="Percent 3 11" xfId="6496" xr:uid="{00000000-0005-0000-0000-0000B5190000}"/>
    <cellStyle name="Percent 3 11 2" xfId="6497" xr:uid="{00000000-0005-0000-0000-0000B6190000}"/>
    <cellStyle name="Percent 3 11 2 2" xfId="6498" xr:uid="{00000000-0005-0000-0000-0000B7190000}"/>
    <cellStyle name="Percent 3 11 3" xfId="6499" xr:uid="{00000000-0005-0000-0000-0000B8190000}"/>
    <cellStyle name="Percent 3 110" xfId="6500" xr:uid="{00000000-0005-0000-0000-0000B9190000}"/>
    <cellStyle name="Percent 3 111" xfId="6501" xr:uid="{00000000-0005-0000-0000-0000BA190000}"/>
    <cellStyle name="Percent 3 112" xfId="6502" xr:uid="{00000000-0005-0000-0000-0000BB190000}"/>
    <cellStyle name="Percent 3 113" xfId="6503" xr:uid="{00000000-0005-0000-0000-0000BC190000}"/>
    <cellStyle name="Percent 3 114" xfId="6504" xr:uid="{00000000-0005-0000-0000-0000BD190000}"/>
    <cellStyle name="Percent 3 115" xfId="6505" xr:uid="{00000000-0005-0000-0000-0000BE190000}"/>
    <cellStyle name="Percent 3 116" xfId="6506" xr:uid="{00000000-0005-0000-0000-0000BF190000}"/>
    <cellStyle name="Percent 3 117" xfId="6507" xr:uid="{00000000-0005-0000-0000-0000C0190000}"/>
    <cellStyle name="Percent 3 118" xfId="6508" xr:uid="{00000000-0005-0000-0000-0000C1190000}"/>
    <cellStyle name="Percent 3 119" xfId="6509" xr:uid="{00000000-0005-0000-0000-0000C2190000}"/>
    <cellStyle name="Percent 3 12" xfId="6510" xr:uid="{00000000-0005-0000-0000-0000C3190000}"/>
    <cellStyle name="Percent 3 12 2" xfId="6511" xr:uid="{00000000-0005-0000-0000-0000C4190000}"/>
    <cellStyle name="Percent 3 12 2 2" xfId="6512" xr:uid="{00000000-0005-0000-0000-0000C5190000}"/>
    <cellStyle name="Percent 3 12 3" xfId="6513" xr:uid="{00000000-0005-0000-0000-0000C6190000}"/>
    <cellStyle name="Percent 3 120" xfId="6514" xr:uid="{00000000-0005-0000-0000-0000C7190000}"/>
    <cellStyle name="Percent 3 121" xfId="6515" xr:uid="{00000000-0005-0000-0000-0000C8190000}"/>
    <cellStyle name="Percent 3 122" xfId="6516" xr:uid="{00000000-0005-0000-0000-0000C9190000}"/>
    <cellStyle name="Percent 3 123" xfId="6517" xr:uid="{00000000-0005-0000-0000-0000CA190000}"/>
    <cellStyle name="Percent 3 124" xfId="6518" xr:uid="{00000000-0005-0000-0000-0000CB190000}"/>
    <cellStyle name="Percent 3 125" xfId="6519" xr:uid="{00000000-0005-0000-0000-0000CC190000}"/>
    <cellStyle name="Percent 3 126" xfId="6520" xr:uid="{00000000-0005-0000-0000-0000CD190000}"/>
    <cellStyle name="Percent 3 127" xfId="6521" xr:uid="{00000000-0005-0000-0000-0000CE190000}"/>
    <cellStyle name="Percent 3 128" xfId="6522" xr:uid="{00000000-0005-0000-0000-0000CF190000}"/>
    <cellStyle name="Percent 3 129" xfId="6523" xr:uid="{00000000-0005-0000-0000-0000D0190000}"/>
    <cellStyle name="Percent 3 13" xfId="6524" xr:uid="{00000000-0005-0000-0000-0000D1190000}"/>
    <cellStyle name="Percent 3 13 2" xfId="6525" xr:uid="{00000000-0005-0000-0000-0000D2190000}"/>
    <cellStyle name="Percent 3 13 2 2" xfId="6526" xr:uid="{00000000-0005-0000-0000-0000D3190000}"/>
    <cellStyle name="Percent 3 13 3" xfId="6527" xr:uid="{00000000-0005-0000-0000-0000D4190000}"/>
    <cellStyle name="Percent 3 130" xfId="6528" xr:uid="{00000000-0005-0000-0000-0000D5190000}"/>
    <cellStyle name="Percent 3 131" xfId="6529" xr:uid="{00000000-0005-0000-0000-0000D6190000}"/>
    <cellStyle name="Percent 3 132" xfId="6530" xr:uid="{00000000-0005-0000-0000-0000D7190000}"/>
    <cellStyle name="Percent 3 133" xfId="6531" xr:uid="{00000000-0005-0000-0000-0000D8190000}"/>
    <cellStyle name="Percent 3 134" xfId="6532" xr:uid="{00000000-0005-0000-0000-0000D9190000}"/>
    <cellStyle name="Percent 3 135" xfId="6533" xr:uid="{00000000-0005-0000-0000-0000DA190000}"/>
    <cellStyle name="Percent 3 136" xfId="6534" xr:uid="{00000000-0005-0000-0000-0000DB190000}"/>
    <cellStyle name="Percent 3 137" xfId="6535" xr:uid="{00000000-0005-0000-0000-0000DC190000}"/>
    <cellStyle name="Percent 3 138" xfId="6536" xr:uid="{00000000-0005-0000-0000-0000DD190000}"/>
    <cellStyle name="Percent 3 139" xfId="6537" xr:uid="{00000000-0005-0000-0000-0000DE190000}"/>
    <cellStyle name="Percent 3 14" xfId="6538" xr:uid="{00000000-0005-0000-0000-0000DF190000}"/>
    <cellStyle name="Percent 3 14 2" xfId="6539" xr:uid="{00000000-0005-0000-0000-0000E0190000}"/>
    <cellStyle name="Percent 3 14 2 2" xfId="6540" xr:uid="{00000000-0005-0000-0000-0000E1190000}"/>
    <cellStyle name="Percent 3 14 3" xfId="6541" xr:uid="{00000000-0005-0000-0000-0000E2190000}"/>
    <cellStyle name="Percent 3 140" xfId="6542" xr:uid="{00000000-0005-0000-0000-0000E3190000}"/>
    <cellStyle name="Percent 3 141" xfId="6543" xr:uid="{00000000-0005-0000-0000-0000E4190000}"/>
    <cellStyle name="Percent 3 142" xfId="6544" xr:uid="{00000000-0005-0000-0000-0000E5190000}"/>
    <cellStyle name="Percent 3 143" xfId="6545" xr:uid="{00000000-0005-0000-0000-0000E6190000}"/>
    <cellStyle name="Percent 3 144" xfId="6546" xr:uid="{00000000-0005-0000-0000-0000E7190000}"/>
    <cellStyle name="Percent 3 145" xfId="6547" xr:uid="{00000000-0005-0000-0000-0000E8190000}"/>
    <cellStyle name="Percent 3 146" xfId="6548" xr:uid="{00000000-0005-0000-0000-0000E9190000}"/>
    <cellStyle name="Percent 3 147" xfId="6549" xr:uid="{00000000-0005-0000-0000-0000EA190000}"/>
    <cellStyle name="Percent 3 148" xfId="6550" xr:uid="{00000000-0005-0000-0000-0000EB190000}"/>
    <cellStyle name="Percent 3 149" xfId="6551" xr:uid="{00000000-0005-0000-0000-0000EC190000}"/>
    <cellStyle name="Percent 3 15" xfId="6552" xr:uid="{00000000-0005-0000-0000-0000ED190000}"/>
    <cellStyle name="Percent 3 15 2" xfId="6553" xr:uid="{00000000-0005-0000-0000-0000EE190000}"/>
    <cellStyle name="Percent 3 15 2 2" xfId="6554" xr:uid="{00000000-0005-0000-0000-0000EF190000}"/>
    <cellStyle name="Percent 3 15 3" xfId="6555" xr:uid="{00000000-0005-0000-0000-0000F0190000}"/>
    <cellStyle name="Percent 3 150" xfId="6556" xr:uid="{00000000-0005-0000-0000-0000F1190000}"/>
    <cellStyle name="Percent 3 151" xfId="6557" xr:uid="{00000000-0005-0000-0000-0000F2190000}"/>
    <cellStyle name="Percent 3 152" xfId="6558" xr:uid="{00000000-0005-0000-0000-0000F3190000}"/>
    <cellStyle name="Percent 3 153" xfId="6559" xr:uid="{00000000-0005-0000-0000-0000F4190000}"/>
    <cellStyle name="Percent 3 154" xfId="7422" xr:uid="{00000000-0005-0000-0000-0000F5190000}"/>
    <cellStyle name="Percent 3 16" xfId="6560" xr:uid="{00000000-0005-0000-0000-0000F6190000}"/>
    <cellStyle name="Percent 3 16 2" xfId="6561" xr:uid="{00000000-0005-0000-0000-0000F7190000}"/>
    <cellStyle name="Percent 3 16 2 2" xfId="6562" xr:uid="{00000000-0005-0000-0000-0000F8190000}"/>
    <cellStyle name="Percent 3 16 3" xfId="6563" xr:uid="{00000000-0005-0000-0000-0000F9190000}"/>
    <cellStyle name="Percent 3 17" xfId="6564" xr:uid="{00000000-0005-0000-0000-0000FA190000}"/>
    <cellStyle name="Percent 3 17 2" xfId="6565" xr:uid="{00000000-0005-0000-0000-0000FB190000}"/>
    <cellStyle name="Percent 3 17 2 2" xfId="6566" xr:uid="{00000000-0005-0000-0000-0000FC190000}"/>
    <cellStyle name="Percent 3 17 3" xfId="6567" xr:uid="{00000000-0005-0000-0000-0000FD190000}"/>
    <cellStyle name="Percent 3 18" xfId="6568" xr:uid="{00000000-0005-0000-0000-0000FE190000}"/>
    <cellStyle name="Percent 3 18 2" xfId="6569" xr:uid="{00000000-0005-0000-0000-0000FF190000}"/>
    <cellStyle name="Percent 3 18 2 2" xfId="6570" xr:uid="{00000000-0005-0000-0000-0000001A0000}"/>
    <cellStyle name="Percent 3 18 3" xfId="6571" xr:uid="{00000000-0005-0000-0000-0000011A0000}"/>
    <cellStyle name="Percent 3 19" xfId="6572" xr:uid="{00000000-0005-0000-0000-0000021A0000}"/>
    <cellStyle name="Percent 3 19 2" xfId="6573" xr:uid="{00000000-0005-0000-0000-0000031A0000}"/>
    <cellStyle name="Percent 3 19 2 2" xfId="6574" xr:uid="{00000000-0005-0000-0000-0000041A0000}"/>
    <cellStyle name="Percent 3 19 3" xfId="6575" xr:uid="{00000000-0005-0000-0000-0000051A0000}"/>
    <cellStyle name="Percent 3 2" xfId="6576" xr:uid="{00000000-0005-0000-0000-0000061A0000}"/>
    <cellStyle name="Percent 3 2 10" xfId="6577" xr:uid="{00000000-0005-0000-0000-0000071A0000}"/>
    <cellStyle name="Percent 3 2 10 2" xfId="6578" xr:uid="{00000000-0005-0000-0000-0000081A0000}"/>
    <cellStyle name="Percent 3 2 11" xfId="6579" xr:uid="{00000000-0005-0000-0000-0000091A0000}"/>
    <cellStyle name="Percent 3 2 11 2" xfId="6580" xr:uid="{00000000-0005-0000-0000-00000A1A0000}"/>
    <cellStyle name="Percent 3 2 12" xfId="6581" xr:uid="{00000000-0005-0000-0000-00000B1A0000}"/>
    <cellStyle name="Percent 3 2 12 2" xfId="6582" xr:uid="{00000000-0005-0000-0000-00000C1A0000}"/>
    <cellStyle name="Percent 3 2 12 2 2" xfId="6583" xr:uid="{00000000-0005-0000-0000-00000D1A0000}"/>
    <cellStyle name="Percent 3 2 12 3" xfId="6584" xr:uid="{00000000-0005-0000-0000-00000E1A0000}"/>
    <cellStyle name="Percent 3 2 13" xfId="6585" xr:uid="{00000000-0005-0000-0000-00000F1A0000}"/>
    <cellStyle name="Percent 3 2 13 2" xfId="6586" xr:uid="{00000000-0005-0000-0000-0000101A0000}"/>
    <cellStyle name="Percent 3 2 14" xfId="6587" xr:uid="{00000000-0005-0000-0000-0000111A0000}"/>
    <cellStyle name="Percent 3 2 14 2" xfId="6588" xr:uid="{00000000-0005-0000-0000-0000121A0000}"/>
    <cellStyle name="Percent 3 2 14 2 2" xfId="6589" xr:uid="{00000000-0005-0000-0000-0000131A0000}"/>
    <cellStyle name="Percent 3 2 14 3" xfId="6590" xr:uid="{00000000-0005-0000-0000-0000141A0000}"/>
    <cellStyle name="Percent 3 2 15" xfId="6591" xr:uid="{00000000-0005-0000-0000-0000151A0000}"/>
    <cellStyle name="Percent 3 2 15 2" xfId="6592" xr:uid="{00000000-0005-0000-0000-0000161A0000}"/>
    <cellStyle name="Percent 3 2 15 2 2" xfId="6593" xr:uid="{00000000-0005-0000-0000-0000171A0000}"/>
    <cellStyle name="Percent 3 2 15 3" xfId="6594" xr:uid="{00000000-0005-0000-0000-0000181A0000}"/>
    <cellStyle name="Percent 3 2 16" xfId="6595" xr:uid="{00000000-0005-0000-0000-0000191A0000}"/>
    <cellStyle name="Percent 3 2 16 2" xfId="6596" xr:uid="{00000000-0005-0000-0000-00001A1A0000}"/>
    <cellStyle name="Percent 3 2 16 2 2" xfId="6597" xr:uid="{00000000-0005-0000-0000-00001B1A0000}"/>
    <cellStyle name="Percent 3 2 16 3" xfId="6598" xr:uid="{00000000-0005-0000-0000-00001C1A0000}"/>
    <cellStyle name="Percent 3 2 17" xfId="6599" xr:uid="{00000000-0005-0000-0000-00001D1A0000}"/>
    <cellStyle name="Percent 3 2 17 2" xfId="6600" xr:uid="{00000000-0005-0000-0000-00001E1A0000}"/>
    <cellStyle name="Percent 3 2 17 2 2" xfId="6601" xr:uid="{00000000-0005-0000-0000-00001F1A0000}"/>
    <cellStyle name="Percent 3 2 17 3" xfId="6602" xr:uid="{00000000-0005-0000-0000-0000201A0000}"/>
    <cellStyle name="Percent 3 2 18" xfId="6603" xr:uid="{00000000-0005-0000-0000-0000211A0000}"/>
    <cellStyle name="Percent 3 2 19" xfId="6604" xr:uid="{00000000-0005-0000-0000-0000221A0000}"/>
    <cellStyle name="Percent 3 2 2" xfId="6605" xr:uid="{00000000-0005-0000-0000-0000231A0000}"/>
    <cellStyle name="Percent 3 2 2 10" xfId="6606" xr:uid="{00000000-0005-0000-0000-0000241A0000}"/>
    <cellStyle name="Percent 3 2 2 10 2" xfId="6607" xr:uid="{00000000-0005-0000-0000-0000251A0000}"/>
    <cellStyle name="Percent 3 2 2 11" xfId="6608" xr:uid="{00000000-0005-0000-0000-0000261A0000}"/>
    <cellStyle name="Percent 3 2 2 11 2" xfId="6609" xr:uid="{00000000-0005-0000-0000-0000271A0000}"/>
    <cellStyle name="Percent 3 2 2 12" xfId="6610" xr:uid="{00000000-0005-0000-0000-0000281A0000}"/>
    <cellStyle name="Percent 3 2 2 12 2" xfId="6611" xr:uid="{00000000-0005-0000-0000-0000291A0000}"/>
    <cellStyle name="Percent 3 2 2 13" xfId="6612" xr:uid="{00000000-0005-0000-0000-00002A1A0000}"/>
    <cellStyle name="Percent 3 2 2 13 2" xfId="6613" xr:uid="{00000000-0005-0000-0000-00002B1A0000}"/>
    <cellStyle name="Percent 3 2 2 14" xfId="6614" xr:uid="{00000000-0005-0000-0000-00002C1A0000}"/>
    <cellStyle name="Percent 3 2 2 14 2" xfId="6615" xr:uid="{00000000-0005-0000-0000-00002D1A0000}"/>
    <cellStyle name="Percent 3 2 2 15" xfId="6616" xr:uid="{00000000-0005-0000-0000-00002E1A0000}"/>
    <cellStyle name="Percent 3 2 2 15 2" xfId="6617" xr:uid="{00000000-0005-0000-0000-00002F1A0000}"/>
    <cellStyle name="Percent 3 2 2 16" xfId="6618" xr:uid="{00000000-0005-0000-0000-0000301A0000}"/>
    <cellStyle name="Percent 3 2 2 17" xfId="6619" xr:uid="{00000000-0005-0000-0000-0000311A0000}"/>
    <cellStyle name="Percent 3 2 2 18" xfId="6620" xr:uid="{00000000-0005-0000-0000-0000321A0000}"/>
    <cellStyle name="Percent 3 2 2 18 2" xfId="6621" xr:uid="{00000000-0005-0000-0000-0000331A0000}"/>
    <cellStyle name="Percent 3 2 2 19" xfId="6622" xr:uid="{00000000-0005-0000-0000-0000341A0000}"/>
    <cellStyle name="Percent 3 2 2 2" xfId="6623" xr:uid="{00000000-0005-0000-0000-0000351A0000}"/>
    <cellStyle name="Percent 3 2 2 2 10" xfId="6624" xr:uid="{00000000-0005-0000-0000-0000361A0000}"/>
    <cellStyle name="Percent 3 2 2 2 10 2" xfId="6625" xr:uid="{00000000-0005-0000-0000-0000371A0000}"/>
    <cellStyle name="Percent 3 2 2 2 10 2 2" xfId="6626" xr:uid="{00000000-0005-0000-0000-0000381A0000}"/>
    <cellStyle name="Percent 3 2 2 2 10 3" xfId="6627" xr:uid="{00000000-0005-0000-0000-0000391A0000}"/>
    <cellStyle name="Percent 3 2 2 2 11" xfId="6628" xr:uid="{00000000-0005-0000-0000-00003A1A0000}"/>
    <cellStyle name="Percent 3 2 2 2 11 2" xfId="6629" xr:uid="{00000000-0005-0000-0000-00003B1A0000}"/>
    <cellStyle name="Percent 3 2 2 2 11 2 2" xfId="6630" xr:uid="{00000000-0005-0000-0000-00003C1A0000}"/>
    <cellStyle name="Percent 3 2 2 2 11 3" xfId="6631" xr:uid="{00000000-0005-0000-0000-00003D1A0000}"/>
    <cellStyle name="Percent 3 2 2 2 12" xfId="6632" xr:uid="{00000000-0005-0000-0000-00003E1A0000}"/>
    <cellStyle name="Percent 3 2 2 2 12 2" xfId="6633" xr:uid="{00000000-0005-0000-0000-00003F1A0000}"/>
    <cellStyle name="Percent 3 2 2 2 12 2 2" xfId="6634" xr:uid="{00000000-0005-0000-0000-0000401A0000}"/>
    <cellStyle name="Percent 3 2 2 2 12 3" xfId="6635" xr:uid="{00000000-0005-0000-0000-0000411A0000}"/>
    <cellStyle name="Percent 3 2 2 2 13" xfId="6636" xr:uid="{00000000-0005-0000-0000-0000421A0000}"/>
    <cellStyle name="Percent 3 2 2 2 13 2" xfId="6637" xr:uid="{00000000-0005-0000-0000-0000431A0000}"/>
    <cellStyle name="Percent 3 2 2 2 13 2 2" xfId="6638" xr:uid="{00000000-0005-0000-0000-0000441A0000}"/>
    <cellStyle name="Percent 3 2 2 2 13 3" xfId="6639" xr:uid="{00000000-0005-0000-0000-0000451A0000}"/>
    <cellStyle name="Percent 3 2 2 2 14" xfId="6640" xr:uid="{00000000-0005-0000-0000-0000461A0000}"/>
    <cellStyle name="Percent 3 2 2 2 14 2" xfId="6641" xr:uid="{00000000-0005-0000-0000-0000471A0000}"/>
    <cellStyle name="Percent 3 2 2 2 14 2 2" xfId="6642" xr:uid="{00000000-0005-0000-0000-0000481A0000}"/>
    <cellStyle name="Percent 3 2 2 2 14 3" xfId="6643" xr:uid="{00000000-0005-0000-0000-0000491A0000}"/>
    <cellStyle name="Percent 3 2 2 2 15" xfId="6644" xr:uid="{00000000-0005-0000-0000-00004A1A0000}"/>
    <cellStyle name="Percent 3 2 2 2 15 2" xfId="6645" xr:uid="{00000000-0005-0000-0000-00004B1A0000}"/>
    <cellStyle name="Percent 3 2 2 2 15 2 2" xfId="6646" xr:uid="{00000000-0005-0000-0000-00004C1A0000}"/>
    <cellStyle name="Percent 3 2 2 2 15 3" xfId="6647" xr:uid="{00000000-0005-0000-0000-00004D1A0000}"/>
    <cellStyle name="Percent 3 2 2 2 16" xfId="6648" xr:uid="{00000000-0005-0000-0000-00004E1A0000}"/>
    <cellStyle name="Percent 3 2 2 2 16 2" xfId="6649" xr:uid="{00000000-0005-0000-0000-00004F1A0000}"/>
    <cellStyle name="Percent 3 2 2 2 16 2 2" xfId="6650" xr:uid="{00000000-0005-0000-0000-0000501A0000}"/>
    <cellStyle name="Percent 3 2 2 2 16 3" xfId="6651" xr:uid="{00000000-0005-0000-0000-0000511A0000}"/>
    <cellStyle name="Percent 3 2 2 2 16 4" xfId="6652" xr:uid="{00000000-0005-0000-0000-0000521A0000}"/>
    <cellStyle name="Percent 3 2 2 2 17" xfId="6653" xr:uid="{00000000-0005-0000-0000-0000531A0000}"/>
    <cellStyle name="Percent 3 2 2 2 17 2" xfId="6654" xr:uid="{00000000-0005-0000-0000-0000541A0000}"/>
    <cellStyle name="Percent 3 2 2 2 17 2 2" xfId="6655" xr:uid="{00000000-0005-0000-0000-0000551A0000}"/>
    <cellStyle name="Percent 3 2 2 2 17 3" xfId="6656" xr:uid="{00000000-0005-0000-0000-0000561A0000}"/>
    <cellStyle name="Percent 3 2 2 2 2" xfId="6657" xr:uid="{00000000-0005-0000-0000-0000571A0000}"/>
    <cellStyle name="Percent 3 2 2 2 2 2" xfId="6658" xr:uid="{00000000-0005-0000-0000-0000581A0000}"/>
    <cellStyle name="Percent 3 2 2 2 2 2 2" xfId="6659" xr:uid="{00000000-0005-0000-0000-0000591A0000}"/>
    <cellStyle name="Percent 3 2 2 2 2 2 2 2" xfId="6660" xr:uid="{00000000-0005-0000-0000-00005A1A0000}"/>
    <cellStyle name="Percent 3 2 2 2 2 2 2 2 2" xfId="6661" xr:uid="{00000000-0005-0000-0000-00005B1A0000}"/>
    <cellStyle name="Percent 3 2 2 2 2 2 2 3" xfId="6662" xr:uid="{00000000-0005-0000-0000-00005C1A0000}"/>
    <cellStyle name="Percent 3 2 2 2 2 2 3" xfId="6663" xr:uid="{00000000-0005-0000-0000-00005D1A0000}"/>
    <cellStyle name="Percent 3 2 2 2 2 2 3 2" xfId="6664" xr:uid="{00000000-0005-0000-0000-00005E1A0000}"/>
    <cellStyle name="Percent 3 2 2 2 2 2 3 2 2" xfId="6665" xr:uid="{00000000-0005-0000-0000-00005F1A0000}"/>
    <cellStyle name="Percent 3 2 2 2 2 2 3 3" xfId="6666" xr:uid="{00000000-0005-0000-0000-0000601A0000}"/>
    <cellStyle name="Percent 3 2 2 2 2 2 4" xfId="6667" xr:uid="{00000000-0005-0000-0000-0000611A0000}"/>
    <cellStyle name="Percent 3 2 2 2 2 2 4 2" xfId="6668" xr:uid="{00000000-0005-0000-0000-0000621A0000}"/>
    <cellStyle name="Percent 3 2 2 2 2 2 4 2 2" xfId="6669" xr:uid="{00000000-0005-0000-0000-0000631A0000}"/>
    <cellStyle name="Percent 3 2 2 2 2 2 4 3" xfId="6670" xr:uid="{00000000-0005-0000-0000-0000641A0000}"/>
    <cellStyle name="Percent 3 2 2 2 2 2 5" xfId="6671" xr:uid="{00000000-0005-0000-0000-0000651A0000}"/>
    <cellStyle name="Percent 3 2 2 2 2 2 5 2" xfId="6672" xr:uid="{00000000-0005-0000-0000-0000661A0000}"/>
    <cellStyle name="Percent 3 2 2 2 2 2 5 2 2" xfId="6673" xr:uid="{00000000-0005-0000-0000-0000671A0000}"/>
    <cellStyle name="Percent 3 2 2 2 2 2 5 3" xfId="6674" xr:uid="{00000000-0005-0000-0000-0000681A0000}"/>
    <cellStyle name="Percent 3 2 2 2 2 2 6" xfId="6675" xr:uid="{00000000-0005-0000-0000-0000691A0000}"/>
    <cellStyle name="Percent 3 2 2 2 2 3" xfId="6676" xr:uid="{00000000-0005-0000-0000-00006A1A0000}"/>
    <cellStyle name="Percent 3 2 2 2 2 3 2" xfId="6677" xr:uid="{00000000-0005-0000-0000-00006B1A0000}"/>
    <cellStyle name="Percent 3 2 2 2 2 4" xfId="6678" xr:uid="{00000000-0005-0000-0000-00006C1A0000}"/>
    <cellStyle name="Percent 3 2 2 2 2 4 2" xfId="6679" xr:uid="{00000000-0005-0000-0000-00006D1A0000}"/>
    <cellStyle name="Percent 3 2 2 2 2 5" xfId="6680" xr:uid="{00000000-0005-0000-0000-00006E1A0000}"/>
    <cellStyle name="Percent 3 2 2 2 2 5 2" xfId="6681" xr:uid="{00000000-0005-0000-0000-00006F1A0000}"/>
    <cellStyle name="Percent 3 2 2 2 2 6" xfId="6682" xr:uid="{00000000-0005-0000-0000-0000701A0000}"/>
    <cellStyle name="Percent 3 2 2 2 2 6 2" xfId="6683" xr:uid="{00000000-0005-0000-0000-0000711A0000}"/>
    <cellStyle name="Percent 3 2 2 2 2 7" xfId="6684" xr:uid="{00000000-0005-0000-0000-0000721A0000}"/>
    <cellStyle name="Percent 3 2 2 2 3" xfId="6685" xr:uid="{00000000-0005-0000-0000-0000731A0000}"/>
    <cellStyle name="Percent 3 2 2 2 3 2" xfId="6686" xr:uid="{00000000-0005-0000-0000-0000741A0000}"/>
    <cellStyle name="Percent 3 2 2 2 3 2 2" xfId="6687" xr:uid="{00000000-0005-0000-0000-0000751A0000}"/>
    <cellStyle name="Percent 3 2 2 2 3 3" xfId="6688" xr:uid="{00000000-0005-0000-0000-0000761A0000}"/>
    <cellStyle name="Percent 3 2 2 2 4" xfId="6689" xr:uid="{00000000-0005-0000-0000-0000771A0000}"/>
    <cellStyle name="Percent 3 2 2 2 4 2" xfId="6690" xr:uid="{00000000-0005-0000-0000-0000781A0000}"/>
    <cellStyle name="Percent 3 2 2 2 4 2 2" xfId="6691" xr:uid="{00000000-0005-0000-0000-0000791A0000}"/>
    <cellStyle name="Percent 3 2 2 2 4 3" xfId="6692" xr:uid="{00000000-0005-0000-0000-00007A1A0000}"/>
    <cellStyle name="Percent 3 2 2 2 5" xfId="6693" xr:uid="{00000000-0005-0000-0000-00007B1A0000}"/>
    <cellStyle name="Percent 3 2 2 2 5 2" xfId="6694" xr:uid="{00000000-0005-0000-0000-00007C1A0000}"/>
    <cellStyle name="Percent 3 2 2 2 5 2 2" xfId="6695" xr:uid="{00000000-0005-0000-0000-00007D1A0000}"/>
    <cellStyle name="Percent 3 2 2 2 5 3" xfId="6696" xr:uid="{00000000-0005-0000-0000-00007E1A0000}"/>
    <cellStyle name="Percent 3 2 2 2 6" xfId="6697" xr:uid="{00000000-0005-0000-0000-00007F1A0000}"/>
    <cellStyle name="Percent 3 2 2 2 6 2" xfId="6698" xr:uid="{00000000-0005-0000-0000-0000801A0000}"/>
    <cellStyle name="Percent 3 2 2 2 6 2 2" xfId="6699" xr:uid="{00000000-0005-0000-0000-0000811A0000}"/>
    <cellStyle name="Percent 3 2 2 2 6 3" xfId="6700" xr:uid="{00000000-0005-0000-0000-0000821A0000}"/>
    <cellStyle name="Percent 3 2 2 2 7" xfId="6701" xr:uid="{00000000-0005-0000-0000-0000831A0000}"/>
    <cellStyle name="Percent 3 2 2 2 7 2" xfId="6702" xr:uid="{00000000-0005-0000-0000-0000841A0000}"/>
    <cellStyle name="Percent 3 2 2 2 7 2 2" xfId="6703" xr:uid="{00000000-0005-0000-0000-0000851A0000}"/>
    <cellStyle name="Percent 3 2 2 2 7 3" xfId="6704" xr:uid="{00000000-0005-0000-0000-0000861A0000}"/>
    <cellStyle name="Percent 3 2 2 2 8" xfId="6705" xr:uid="{00000000-0005-0000-0000-0000871A0000}"/>
    <cellStyle name="Percent 3 2 2 2 8 2" xfId="6706" xr:uid="{00000000-0005-0000-0000-0000881A0000}"/>
    <cellStyle name="Percent 3 2 2 2 8 2 2" xfId="6707" xr:uid="{00000000-0005-0000-0000-0000891A0000}"/>
    <cellStyle name="Percent 3 2 2 2 8 3" xfId="6708" xr:uid="{00000000-0005-0000-0000-00008A1A0000}"/>
    <cellStyle name="Percent 3 2 2 2 9" xfId="6709" xr:uid="{00000000-0005-0000-0000-00008B1A0000}"/>
    <cellStyle name="Percent 3 2 2 2 9 2" xfId="6710" xr:uid="{00000000-0005-0000-0000-00008C1A0000}"/>
    <cellStyle name="Percent 3 2 2 2 9 2 2" xfId="6711" xr:uid="{00000000-0005-0000-0000-00008D1A0000}"/>
    <cellStyle name="Percent 3 2 2 2 9 3" xfId="6712" xr:uid="{00000000-0005-0000-0000-00008E1A0000}"/>
    <cellStyle name="Percent 3 2 2 3" xfId="6713" xr:uid="{00000000-0005-0000-0000-00008F1A0000}"/>
    <cellStyle name="Percent 3 2 2 3 2" xfId="6714" xr:uid="{00000000-0005-0000-0000-0000901A0000}"/>
    <cellStyle name="Percent 3 2 2 4" xfId="6715" xr:uid="{00000000-0005-0000-0000-0000911A0000}"/>
    <cellStyle name="Percent 3 2 2 4 2" xfId="6716" xr:uid="{00000000-0005-0000-0000-0000921A0000}"/>
    <cellStyle name="Percent 3 2 2 5" xfId="6717" xr:uid="{00000000-0005-0000-0000-0000931A0000}"/>
    <cellStyle name="Percent 3 2 2 5 2" xfId="6718" xr:uid="{00000000-0005-0000-0000-0000941A0000}"/>
    <cellStyle name="Percent 3 2 2 6" xfId="6719" xr:uid="{00000000-0005-0000-0000-0000951A0000}"/>
    <cellStyle name="Percent 3 2 2 6 2" xfId="6720" xr:uid="{00000000-0005-0000-0000-0000961A0000}"/>
    <cellStyle name="Percent 3 2 2 7" xfId="6721" xr:uid="{00000000-0005-0000-0000-0000971A0000}"/>
    <cellStyle name="Percent 3 2 2 7 2" xfId="6722" xr:uid="{00000000-0005-0000-0000-0000981A0000}"/>
    <cellStyle name="Percent 3 2 2 8" xfId="6723" xr:uid="{00000000-0005-0000-0000-0000991A0000}"/>
    <cellStyle name="Percent 3 2 2 8 2" xfId="6724" xr:uid="{00000000-0005-0000-0000-00009A1A0000}"/>
    <cellStyle name="Percent 3 2 2 9" xfId="6725" xr:uid="{00000000-0005-0000-0000-00009B1A0000}"/>
    <cellStyle name="Percent 3 2 2 9 2" xfId="6726" xr:uid="{00000000-0005-0000-0000-00009C1A0000}"/>
    <cellStyle name="Percent 3 2 20" xfId="6727" xr:uid="{00000000-0005-0000-0000-00009D1A0000}"/>
    <cellStyle name="Percent 3 2 21" xfId="7505" xr:uid="{00000000-0005-0000-0000-00009E1A0000}"/>
    <cellStyle name="Percent 3 2 3" xfId="6728" xr:uid="{00000000-0005-0000-0000-00009F1A0000}"/>
    <cellStyle name="Percent 3 2 3 2" xfId="6729" xr:uid="{00000000-0005-0000-0000-0000A01A0000}"/>
    <cellStyle name="Percent 3 2 4" xfId="6730" xr:uid="{00000000-0005-0000-0000-0000A11A0000}"/>
    <cellStyle name="Percent 3 2 4 2" xfId="6731" xr:uid="{00000000-0005-0000-0000-0000A21A0000}"/>
    <cellStyle name="Percent 3 2 5" xfId="6732" xr:uid="{00000000-0005-0000-0000-0000A31A0000}"/>
    <cellStyle name="Percent 3 2 5 2" xfId="6733" xr:uid="{00000000-0005-0000-0000-0000A41A0000}"/>
    <cellStyle name="Percent 3 2 6" xfId="6734" xr:uid="{00000000-0005-0000-0000-0000A51A0000}"/>
    <cellStyle name="Percent 3 2 6 2" xfId="6735" xr:uid="{00000000-0005-0000-0000-0000A61A0000}"/>
    <cellStyle name="Percent 3 2 7" xfId="6736" xr:uid="{00000000-0005-0000-0000-0000A71A0000}"/>
    <cellStyle name="Percent 3 2 7 2" xfId="6737" xr:uid="{00000000-0005-0000-0000-0000A81A0000}"/>
    <cellStyle name="Percent 3 2 8" xfId="6738" xr:uid="{00000000-0005-0000-0000-0000A91A0000}"/>
    <cellStyle name="Percent 3 2 8 2" xfId="6739" xr:uid="{00000000-0005-0000-0000-0000AA1A0000}"/>
    <cellStyle name="Percent 3 2 9" xfId="6740" xr:uid="{00000000-0005-0000-0000-0000AB1A0000}"/>
    <cellStyle name="Percent 3 2 9 2" xfId="6741" xr:uid="{00000000-0005-0000-0000-0000AC1A0000}"/>
    <cellStyle name="Percent 3 20" xfId="6742" xr:uid="{00000000-0005-0000-0000-0000AD1A0000}"/>
    <cellStyle name="Percent 3 20 2" xfId="6743" xr:uid="{00000000-0005-0000-0000-0000AE1A0000}"/>
    <cellStyle name="Percent 3 20 3" xfId="6744" xr:uid="{00000000-0005-0000-0000-0000AF1A0000}"/>
    <cellStyle name="Percent 3 21" xfId="6745" xr:uid="{00000000-0005-0000-0000-0000B01A0000}"/>
    <cellStyle name="Percent 3 21 2" xfId="6746" xr:uid="{00000000-0005-0000-0000-0000B11A0000}"/>
    <cellStyle name="Percent 3 21 3" xfId="6747" xr:uid="{00000000-0005-0000-0000-0000B21A0000}"/>
    <cellStyle name="Percent 3 22" xfId="6748" xr:uid="{00000000-0005-0000-0000-0000B31A0000}"/>
    <cellStyle name="Percent 3 22 2" xfId="6749" xr:uid="{00000000-0005-0000-0000-0000B41A0000}"/>
    <cellStyle name="Percent 3 23" xfId="6750" xr:uid="{00000000-0005-0000-0000-0000B51A0000}"/>
    <cellStyle name="Percent 3 23 2" xfId="6751" xr:uid="{00000000-0005-0000-0000-0000B61A0000}"/>
    <cellStyle name="Percent 3 24" xfId="6752" xr:uid="{00000000-0005-0000-0000-0000B71A0000}"/>
    <cellStyle name="Percent 3 24 2" xfId="6753" xr:uid="{00000000-0005-0000-0000-0000B81A0000}"/>
    <cellStyle name="Percent 3 25" xfId="6754" xr:uid="{00000000-0005-0000-0000-0000B91A0000}"/>
    <cellStyle name="Percent 3 25 2" xfId="6755" xr:uid="{00000000-0005-0000-0000-0000BA1A0000}"/>
    <cellStyle name="Percent 3 26" xfId="6756" xr:uid="{00000000-0005-0000-0000-0000BB1A0000}"/>
    <cellStyle name="Percent 3 26 2" xfId="6757" xr:uid="{00000000-0005-0000-0000-0000BC1A0000}"/>
    <cellStyle name="Percent 3 27" xfId="6758" xr:uid="{00000000-0005-0000-0000-0000BD1A0000}"/>
    <cellStyle name="Percent 3 27 2" xfId="6759" xr:uid="{00000000-0005-0000-0000-0000BE1A0000}"/>
    <cellStyle name="Percent 3 28" xfId="6760" xr:uid="{00000000-0005-0000-0000-0000BF1A0000}"/>
    <cellStyle name="Percent 3 28 2" xfId="6761" xr:uid="{00000000-0005-0000-0000-0000C01A0000}"/>
    <cellStyle name="Percent 3 29" xfId="6762" xr:uid="{00000000-0005-0000-0000-0000C11A0000}"/>
    <cellStyle name="Percent 3 29 2" xfId="6763" xr:uid="{00000000-0005-0000-0000-0000C21A0000}"/>
    <cellStyle name="Percent 3 3" xfId="6764" xr:uid="{00000000-0005-0000-0000-0000C31A0000}"/>
    <cellStyle name="Percent 3 3 2" xfId="6765" xr:uid="{00000000-0005-0000-0000-0000C41A0000}"/>
    <cellStyle name="Percent 3 3 2 2" xfId="6766" xr:uid="{00000000-0005-0000-0000-0000C51A0000}"/>
    <cellStyle name="Percent 3 3 2 2 2" xfId="6767" xr:uid="{00000000-0005-0000-0000-0000C61A0000}"/>
    <cellStyle name="Percent 3 3 2 3" xfId="6768" xr:uid="{00000000-0005-0000-0000-0000C71A0000}"/>
    <cellStyle name="Percent 3 3 2 4" xfId="6769" xr:uid="{00000000-0005-0000-0000-0000C81A0000}"/>
    <cellStyle name="Percent 3 3 2 5" xfId="6770" xr:uid="{00000000-0005-0000-0000-0000C91A0000}"/>
    <cellStyle name="Percent 3 3 3" xfId="6771" xr:uid="{00000000-0005-0000-0000-0000CA1A0000}"/>
    <cellStyle name="Percent 3 3 4" xfId="6772" xr:uid="{00000000-0005-0000-0000-0000CB1A0000}"/>
    <cellStyle name="Percent 3 3 5" xfId="6773" xr:uid="{00000000-0005-0000-0000-0000CC1A0000}"/>
    <cellStyle name="Percent 3 3 6" xfId="6774" xr:uid="{00000000-0005-0000-0000-0000CD1A0000}"/>
    <cellStyle name="Percent 3 3 6 2" xfId="6775" xr:uid="{00000000-0005-0000-0000-0000CE1A0000}"/>
    <cellStyle name="Percent 3 3 7" xfId="6776" xr:uid="{00000000-0005-0000-0000-0000CF1A0000}"/>
    <cellStyle name="Percent 3 30" xfId="6777" xr:uid="{00000000-0005-0000-0000-0000D01A0000}"/>
    <cellStyle name="Percent 3 30 2" xfId="6778" xr:uid="{00000000-0005-0000-0000-0000D11A0000}"/>
    <cellStyle name="Percent 3 31" xfId="6779" xr:uid="{00000000-0005-0000-0000-0000D21A0000}"/>
    <cellStyle name="Percent 3 31 2" xfId="6780" xr:uid="{00000000-0005-0000-0000-0000D31A0000}"/>
    <cellStyle name="Percent 3 32" xfId="6781" xr:uid="{00000000-0005-0000-0000-0000D41A0000}"/>
    <cellStyle name="Percent 3 32 2" xfId="6782" xr:uid="{00000000-0005-0000-0000-0000D51A0000}"/>
    <cellStyle name="Percent 3 33" xfId="6783" xr:uid="{00000000-0005-0000-0000-0000D61A0000}"/>
    <cellStyle name="Percent 3 33 2" xfId="6784" xr:uid="{00000000-0005-0000-0000-0000D71A0000}"/>
    <cellStyle name="Percent 3 34" xfId="6785" xr:uid="{00000000-0005-0000-0000-0000D81A0000}"/>
    <cellStyle name="Percent 3 34 2" xfId="6786" xr:uid="{00000000-0005-0000-0000-0000D91A0000}"/>
    <cellStyle name="Percent 3 35" xfId="6787" xr:uid="{00000000-0005-0000-0000-0000DA1A0000}"/>
    <cellStyle name="Percent 3 35 2" xfId="6788" xr:uid="{00000000-0005-0000-0000-0000DB1A0000}"/>
    <cellStyle name="Percent 3 36" xfId="6789" xr:uid="{00000000-0005-0000-0000-0000DC1A0000}"/>
    <cellStyle name="Percent 3 36 2" xfId="6790" xr:uid="{00000000-0005-0000-0000-0000DD1A0000}"/>
    <cellStyle name="Percent 3 37" xfId="6791" xr:uid="{00000000-0005-0000-0000-0000DE1A0000}"/>
    <cellStyle name="Percent 3 37 2" xfId="6792" xr:uid="{00000000-0005-0000-0000-0000DF1A0000}"/>
    <cellStyle name="Percent 3 38" xfId="6793" xr:uid="{00000000-0005-0000-0000-0000E01A0000}"/>
    <cellStyle name="Percent 3 38 2" xfId="6794" xr:uid="{00000000-0005-0000-0000-0000E11A0000}"/>
    <cellStyle name="Percent 3 39" xfId="6795" xr:uid="{00000000-0005-0000-0000-0000E21A0000}"/>
    <cellStyle name="Percent 3 39 2" xfId="6796" xr:uid="{00000000-0005-0000-0000-0000E31A0000}"/>
    <cellStyle name="Percent 3 4" xfId="6797" xr:uid="{00000000-0005-0000-0000-0000E41A0000}"/>
    <cellStyle name="Percent 3 4 2" xfId="6798" xr:uid="{00000000-0005-0000-0000-0000E51A0000}"/>
    <cellStyle name="Percent 3 4 3" xfId="6799" xr:uid="{00000000-0005-0000-0000-0000E61A0000}"/>
    <cellStyle name="Percent 3 4 3 2" xfId="6800" xr:uid="{00000000-0005-0000-0000-0000E71A0000}"/>
    <cellStyle name="Percent 3 4 4" xfId="6801" xr:uid="{00000000-0005-0000-0000-0000E81A0000}"/>
    <cellStyle name="Percent 3 4 4 2" xfId="6802" xr:uid="{00000000-0005-0000-0000-0000E91A0000}"/>
    <cellStyle name="Percent 3 40" xfId="6803" xr:uid="{00000000-0005-0000-0000-0000EA1A0000}"/>
    <cellStyle name="Percent 3 40 2" xfId="6804" xr:uid="{00000000-0005-0000-0000-0000EB1A0000}"/>
    <cellStyle name="Percent 3 41" xfId="6805" xr:uid="{00000000-0005-0000-0000-0000EC1A0000}"/>
    <cellStyle name="Percent 3 41 2" xfId="6806" xr:uid="{00000000-0005-0000-0000-0000ED1A0000}"/>
    <cellStyle name="Percent 3 42" xfId="6807" xr:uid="{00000000-0005-0000-0000-0000EE1A0000}"/>
    <cellStyle name="Percent 3 42 2" xfId="6808" xr:uid="{00000000-0005-0000-0000-0000EF1A0000}"/>
    <cellStyle name="Percent 3 43" xfId="6809" xr:uid="{00000000-0005-0000-0000-0000F01A0000}"/>
    <cellStyle name="Percent 3 43 2" xfId="6810" xr:uid="{00000000-0005-0000-0000-0000F11A0000}"/>
    <cellStyle name="Percent 3 44" xfId="6811" xr:uid="{00000000-0005-0000-0000-0000F21A0000}"/>
    <cellStyle name="Percent 3 44 2" xfId="6812" xr:uid="{00000000-0005-0000-0000-0000F31A0000}"/>
    <cellStyle name="Percent 3 45" xfId="6813" xr:uid="{00000000-0005-0000-0000-0000F41A0000}"/>
    <cellStyle name="Percent 3 45 2" xfId="6814" xr:uid="{00000000-0005-0000-0000-0000F51A0000}"/>
    <cellStyle name="Percent 3 46" xfId="6815" xr:uid="{00000000-0005-0000-0000-0000F61A0000}"/>
    <cellStyle name="Percent 3 46 2" xfId="6816" xr:uid="{00000000-0005-0000-0000-0000F71A0000}"/>
    <cellStyle name="Percent 3 47" xfId="6817" xr:uid="{00000000-0005-0000-0000-0000F81A0000}"/>
    <cellStyle name="Percent 3 47 2" xfId="6818" xr:uid="{00000000-0005-0000-0000-0000F91A0000}"/>
    <cellStyle name="Percent 3 48" xfId="6819" xr:uid="{00000000-0005-0000-0000-0000FA1A0000}"/>
    <cellStyle name="Percent 3 48 2" xfId="6820" xr:uid="{00000000-0005-0000-0000-0000FB1A0000}"/>
    <cellStyle name="Percent 3 49" xfId="6821" xr:uid="{00000000-0005-0000-0000-0000FC1A0000}"/>
    <cellStyle name="Percent 3 49 2" xfId="6822" xr:uid="{00000000-0005-0000-0000-0000FD1A0000}"/>
    <cellStyle name="Percent 3 5" xfId="6823" xr:uid="{00000000-0005-0000-0000-0000FE1A0000}"/>
    <cellStyle name="Percent 3 5 2" xfId="6824" xr:uid="{00000000-0005-0000-0000-0000FF1A0000}"/>
    <cellStyle name="Percent 3 5 2 2" xfId="6825" xr:uid="{00000000-0005-0000-0000-0000001B0000}"/>
    <cellStyle name="Percent 3 5 3" xfId="6826" xr:uid="{00000000-0005-0000-0000-0000011B0000}"/>
    <cellStyle name="Percent 3 50" xfId="6827" xr:uid="{00000000-0005-0000-0000-0000021B0000}"/>
    <cellStyle name="Percent 3 50 2" xfId="6828" xr:uid="{00000000-0005-0000-0000-0000031B0000}"/>
    <cellStyle name="Percent 3 51" xfId="6829" xr:uid="{00000000-0005-0000-0000-0000041B0000}"/>
    <cellStyle name="Percent 3 51 2" xfId="6830" xr:uid="{00000000-0005-0000-0000-0000051B0000}"/>
    <cellStyle name="Percent 3 52" xfId="6831" xr:uid="{00000000-0005-0000-0000-0000061B0000}"/>
    <cellStyle name="Percent 3 52 2" xfId="6832" xr:uid="{00000000-0005-0000-0000-0000071B0000}"/>
    <cellStyle name="Percent 3 53" xfId="6833" xr:uid="{00000000-0005-0000-0000-0000081B0000}"/>
    <cellStyle name="Percent 3 53 2" xfId="6834" xr:uid="{00000000-0005-0000-0000-0000091B0000}"/>
    <cellStyle name="Percent 3 54" xfId="6835" xr:uid="{00000000-0005-0000-0000-00000A1B0000}"/>
    <cellStyle name="Percent 3 54 2" xfId="6836" xr:uid="{00000000-0005-0000-0000-00000B1B0000}"/>
    <cellStyle name="Percent 3 55" xfId="6837" xr:uid="{00000000-0005-0000-0000-00000C1B0000}"/>
    <cellStyle name="Percent 3 55 2" xfId="6838" xr:uid="{00000000-0005-0000-0000-00000D1B0000}"/>
    <cellStyle name="Percent 3 56" xfId="6839" xr:uid="{00000000-0005-0000-0000-00000E1B0000}"/>
    <cellStyle name="Percent 3 56 2" xfId="6840" xr:uid="{00000000-0005-0000-0000-00000F1B0000}"/>
    <cellStyle name="Percent 3 57" xfId="6841" xr:uid="{00000000-0005-0000-0000-0000101B0000}"/>
    <cellStyle name="Percent 3 57 2" xfId="6842" xr:uid="{00000000-0005-0000-0000-0000111B0000}"/>
    <cellStyle name="Percent 3 58" xfId="6843" xr:uid="{00000000-0005-0000-0000-0000121B0000}"/>
    <cellStyle name="Percent 3 58 2" xfId="6844" xr:uid="{00000000-0005-0000-0000-0000131B0000}"/>
    <cellStyle name="Percent 3 59" xfId="6845" xr:uid="{00000000-0005-0000-0000-0000141B0000}"/>
    <cellStyle name="Percent 3 59 2" xfId="6846" xr:uid="{00000000-0005-0000-0000-0000151B0000}"/>
    <cellStyle name="Percent 3 6" xfId="6847" xr:uid="{00000000-0005-0000-0000-0000161B0000}"/>
    <cellStyle name="Percent 3 6 2" xfId="6848" xr:uid="{00000000-0005-0000-0000-0000171B0000}"/>
    <cellStyle name="Percent 3 6 2 2" xfId="6849" xr:uid="{00000000-0005-0000-0000-0000181B0000}"/>
    <cellStyle name="Percent 3 6 3" xfId="6850" xr:uid="{00000000-0005-0000-0000-0000191B0000}"/>
    <cellStyle name="Percent 3 60" xfId="6851" xr:uid="{00000000-0005-0000-0000-00001A1B0000}"/>
    <cellStyle name="Percent 3 60 2" xfId="6852" xr:uid="{00000000-0005-0000-0000-00001B1B0000}"/>
    <cellStyle name="Percent 3 61" xfId="6853" xr:uid="{00000000-0005-0000-0000-00001C1B0000}"/>
    <cellStyle name="Percent 3 61 2" xfId="6854" xr:uid="{00000000-0005-0000-0000-00001D1B0000}"/>
    <cellStyle name="Percent 3 62" xfId="6855" xr:uid="{00000000-0005-0000-0000-00001E1B0000}"/>
    <cellStyle name="Percent 3 63" xfId="6856" xr:uid="{00000000-0005-0000-0000-00001F1B0000}"/>
    <cellStyle name="Percent 3 64" xfId="6857" xr:uid="{00000000-0005-0000-0000-0000201B0000}"/>
    <cellStyle name="Percent 3 65" xfId="6858" xr:uid="{00000000-0005-0000-0000-0000211B0000}"/>
    <cellStyle name="Percent 3 66" xfId="6859" xr:uid="{00000000-0005-0000-0000-0000221B0000}"/>
    <cellStyle name="Percent 3 67" xfId="6860" xr:uid="{00000000-0005-0000-0000-0000231B0000}"/>
    <cellStyle name="Percent 3 68" xfId="6861" xr:uid="{00000000-0005-0000-0000-0000241B0000}"/>
    <cellStyle name="Percent 3 69" xfId="6862" xr:uid="{00000000-0005-0000-0000-0000251B0000}"/>
    <cellStyle name="Percent 3 7" xfId="6863" xr:uid="{00000000-0005-0000-0000-0000261B0000}"/>
    <cellStyle name="Percent 3 7 2" xfId="6864" xr:uid="{00000000-0005-0000-0000-0000271B0000}"/>
    <cellStyle name="Percent 3 7 2 2" xfId="6865" xr:uid="{00000000-0005-0000-0000-0000281B0000}"/>
    <cellStyle name="Percent 3 7 3" xfId="6866" xr:uid="{00000000-0005-0000-0000-0000291B0000}"/>
    <cellStyle name="Percent 3 70" xfId="6867" xr:uid="{00000000-0005-0000-0000-00002A1B0000}"/>
    <cellStyle name="Percent 3 71" xfId="6868" xr:uid="{00000000-0005-0000-0000-00002B1B0000}"/>
    <cellStyle name="Percent 3 72" xfId="6869" xr:uid="{00000000-0005-0000-0000-00002C1B0000}"/>
    <cellStyle name="Percent 3 73" xfId="6870" xr:uid="{00000000-0005-0000-0000-00002D1B0000}"/>
    <cellStyle name="Percent 3 74" xfId="6871" xr:uid="{00000000-0005-0000-0000-00002E1B0000}"/>
    <cellStyle name="Percent 3 75" xfId="6872" xr:uid="{00000000-0005-0000-0000-00002F1B0000}"/>
    <cellStyle name="Percent 3 76" xfId="6873" xr:uid="{00000000-0005-0000-0000-0000301B0000}"/>
    <cellStyle name="Percent 3 77" xfId="6874" xr:uid="{00000000-0005-0000-0000-0000311B0000}"/>
    <cellStyle name="Percent 3 78" xfId="6875" xr:uid="{00000000-0005-0000-0000-0000321B0000}"/>
    <cellStyle name="Percent 3 79" xfId="6876" xr:uid="{00000000-0005-0000-0000-0000331B0000}"/>
    <cellStyle name="Percent 3 8" xfId="6877" xr:uid="{00000000-0005-0000-0000-0000341B0000}"/>
    <cellStyle name="Percent 3 8 2" xfId="6878" xr:uid="{00000000-0005-0000-0000-0000351B0000}"/>
    <cellStyle name="Percent 3 8 2 2" xfId="6879" xr:uid="{00000000-0005-0000-0000-0000361B0000}"/>
    <cellStyle name="Percent 3 8 3" xfId="6880" xr:uid="{00000000-0005-0000-0000-0000371B0000}"/>
    <cellStyle name="Percent 3 80" xfId="6881" xr:uid="{00000000-0005-0000-0000-0000381B0000}"/>
    <cellStyle name="Percent 3 81" xfId="6882" xr:uid="{00000000-0005-0000-0000-0000391B0000}"/>
    <cellStyle name="Percent 3 82" xfId="6883" xr:uid="{00000000-0005-0000-0000-00003A1B0000}"/>
    <cellStyle name="Percent 3 83" xfId="6884" xr:uid="{00000000-0005-0000-0000-00003B1B0000}"/>
    <cellStyle name="Percent 3 84" xfId="6885" xr:uid="{00000000-0005-0000-0000-00003C1B0000}"/>
    <cellStyle name="Percent 3 85" xfId="6886" xr:uid="{00000000-0005-0000-0000-00003D1B0000}"/>
    <cellStyle name="Percent 3 86" xfId="6887" xr:uid="{00000000-0005-0000-0000-00003E1B0000}"/>
    <cellStyle name="Percent 3 87" xfId="6888" xr:uid="{00000000-0005-0000-0000-00003F1B0000}"/>
    <cellStyle name="Percent 3 88" xfId="6889" xr:uid="{00000000-0005-0000-0000-0000401B0000}"/>
    <cellStyle name="Percent 3 89" xfId="6890" xr:uid="{00000000-0005-0000-0000-0000411B0000}"/>
    <cellStyle name="Percent 3 9" xfId="6891" xr:uid="{00000000-0005-0000-0000-0000421B0000}"/>
    <cellStyle name="Percent 3 9 2" xfId="6892" xr:uid="{00000000-0005-0000-0000-0000431B0000}"/>
    <cellStyle name="Percent 3 9 2 2" xfId="6893" xr:uid="{00000000-0005-0000-0000-0000441B0000}"/>
    <cellStyle name="Percent 3 9 3" xfId="6894" xr:uid="{00000000-0005-0000-0000-0000451B0000}"/>
    <cellStyle name="Percent 3 90" xfId="6895" xr:uid="{00000000-0005-0000-0000-0000461B0000}"/>
    <cellStyle name="Percent 3 91" xfId="6896" xr:uid="{00000000-0005-0000-0000-0000471B0000}"/>
    <cellStyle name="Percent 3 92" xfId="6897" xr:uid="{00000000-0005-0000-0000-0000481B0000}"/>
    <cellStyle name="Percent 3 93" xfId="6898" xr:uid="{00000000-0005-0000-0000-0000491B0000}"/>
    <cellStyle name="Percent 3 94" xfId="6899" xr:uid="{00000000-0005-0000-0000-00004A1B0000}"/>
    <cellStyle name="Percent 3 95" xfId="6900" xr:uid="{00000000-0005-0000-0000-00004B1B0000}"/>
    <cellStyle name="Percent 3 96" xfId="6901" xr:uid="{00000000-0005-0000-0000-00004C1B0000}"/>
    <cellStyle name="Percent 3 97" xfId="6902" xr:uid="{00000000-0005-0000-0000-00004D1B0000}"/>
    <cellStyle name="Percent 3 98" xfId="6903" xr:uid="{00000000-0005-0000-0000-00004E1B0000}"/>
    <cellStyle name="Percent 3 99" xfId="6904" xr:uid="{00000000-0005-0000-0000-00004F1B0000}"/>
    <cellStyle name="Percent 30" xfId="6905" xr:uid="{00000000-0005-0000-0000-0000501B0000}"/>
    <cellStyle name="Percent 31" xfId="6906" xr:uid="{00000000-0005-0000-0000-0000511B0000}"/>
    <cellStyle name="Percent 32" xfId="6907" xr:uid="{00000000-0005-0000-0000-0000521B0000}"/>
    <cellStyle name="Percent 33" xfId="6908" xr:uid="{00000000-0005-0000-0000-0000531B0000}"/>
    <cellStyle name="Percent 34" xfId="6909" xr:uid="{00000000-0005-0000-0000-0000541B0000}"/>
    <cellStyle name="Percent 35" xfId="6910" xr:uid="{00000000-0005-0000-0000-0000551B0000}"/>
    <cellStyle name="Percent 36" xfId="6911" xr:uid="{00000000-0005-0000-0000-0000561B0000}"/>
    <cellStyle name="Percent 37" xfId="6912" xr:uid="{00000000-0005-0000-0000-0000571B0000}"/>
    <cellStyle name="Percent 38" xfId="6913" xr:uid="{00000000-0005-0000-0000-0000581B0000}"/>
    <cellStyle name="Percent 39" xfId="6914" xr:uid="{00000000-0005-0000-0000-0000591B0000}"/>
    <cellStyle name="Percent 4" xfId="6915" xr:uid="{00000000-0005-0000-0000-00005A1B0000}"/>
    <cellStyle name="Percent 4 10" xfId="6916" xr:uid="{00000000-0005-0000-0000-00005B1B0000}"/>
    <cellStyle name="Percent 4 11" xfId="6917" xr:uid="{00000000-0005-0000-0000-00005C1B0000}"/>
    <cellStyle name="Percent 4 12" xfId="6918" xr:uid="{00000000-0005-0000-0000-00005D1B0000}"/>
    <cellStyle name="Percent 4 13" xfId="6919" xr:uid="{00000000-0005-0000-0000-00005E1B0000}"/>
    <cellStyle name="Percent 4 14" xfId="6920" xr:uid="{00000000-0005-0000-0000-00005F1B0000}"/>
    <cellStyle name="Percent 4 15" xfId="6921" xr:uid="{00000000-0005-0000-0000-0000601B0000}"/>
    <cellStyle name="Percent 4 16" xfId="6922" xr:uid="{00000000-0005-0000-0000-0000611B0000}"/>
    <cellStyle name="Percent 4 17" xfId="6923" xr:uid="{00000000-0005-0000-0000-0000621B0000}"/>
    <cellStyle name="Percent 4 18" xfId="6924" xr:uid="{00000000-0005-0000-0000-0000631B0000}"/>
    <cellStyle name="Percent 4 19" xfId="6925" xr:uid="{00000000-0005-0000-0000-0000641B0000}"/>
    <cellStyle name="Percent 4 2" xfId="6926" xr:uid="{00000000-0005-0000-0000-0000651B0000}"/>
    <cellStyle name="Percent 4 2 2" xfId="6927" xr:uid="{00000000-0005-0000-0000-0000661B0000}"/>
    <cellStyle name="Percent 4 2 2 2" xfId="6928" xr:uid="{00000000-0005-0000-0000-0000671B0000}"/>
    <cellStyle name="Percent 4 2 3" xfId="6929" xr:uid="{00000000-0005-0000-0000-0000681B0000}"/>
    <cellStyle name="Percent 4 2 4" xfId="6930" xr:uid="{00000000-0005-0000-0000-0000691B0000}"/>
    <cellStyle name="Percent 4 20" xfId="6931" xr:uid="{00000000-0005-0000-0000-00006A1B0000}"/>
    <cellStyle name="Percent 4 21" xfId="6932" xr:uid="{00000000-0005-0000-0000-00006B1B0000}"/>
    <cellStyle name="Percent 4 22" xfId="6933" xr:uid="{00000000-0005-0000-0000-00006C1B0000}"/>
    <cellStyle name="Percent 4 23" xfId="6934" xr:uid="{00000000-0005-0000-0000-00006D1B0000}"/>
    <cellStyle name="Percent 4 24" xfId="6935" xr:uid="{00000000-0005-0000-0000-00006E1B0000}"/>
    <cellStyle name="Percent 4 25" xfId="6936" xr:uid="{00000000-0005-0000-0000-00006F1B0000}"/>
    <cellStyle name="Percent 4 26" xfId="6937" xr:uid="{00000000-0005-0000-0000-0000701B0000}"/>
    <cellStyle name="Percent 4 27" xfId="6938" xr:uid="{00000000-0005-0000-0000-0000711B0000}"/>
    <cellStyle name="Percent 4 28" xfId="6939" xr:uid="{00000000-0005-0000-0000-0000721B0000}"/>
    <cellStyle name="Percent 4 29" xfId="6940" xr:uid="{00000000-0005-0000-0000-0000731B0000}"/>
    <cellStyle name="Percent 4 3" xfId="6941" xr:uid="{00000000-0005-0000-0000-0000741B0000}"/>
    <cellStyle name="Percent 4 3 2" xfId="6942" xr:uid="{00000000-0005-0000-0000-0000751B0000}"/>
    <cellStyle name="Percent 4 30" xfId="6943" xr:uid="{00000000-0005-0000-0000-0000761B0000}"/>
    <cellStyle name="Percent 4 31" xfId="6944" xr:uid="{00000000-0005-0000-0000-0000771B0000}"/>
    <cellStyle name="Percent 4 32" xfId="6945" xr:uid="{00000000-0005-0000-0000-0000781B0000}"/>
    <cellStyle name="Percent 4 33" xfId="6946" xr:uid="{00000000-0005-0000-0000-0000791B0000}"/>
    <cellStyle name="Percent 4 34" xfId="6947" xr:uid="{00000000-0005-0000-0000-00007A1B0000}"/>
    <cellStyle name="Percent 4 35" xfId="6948" xr:uid="{00000000-0005-0000-0000-00007B1B0000}"/>
    <cellStyle name="Percent 4 36" xfId="6949" xr:uid="{00000000-0005-0000-0000-00007C1B0000}"/>
    <cellStyle name="Percent 4 37" xfId="6950" xr:uid="{00000000-0005-0000-0000-00007D1B0000}"/>
    <cellStyle name="Percent 4 38" xfId="6951" xr:uid="{00000000-0005-0000-0000-00007E1B0000}"/>
    <cellStyle name="Percent 4 39" xfId="6952" xr:uid="{00000000-0005-0000-0000-00007F1B0000}"/>
    <cellStyle name="Percent 4 4" xfId="6953" xr:uid="{00000000-0005-0000-0000-0000801B0000}"/>
    <cellStyle name="Percent 4 40" xfId="6954" xr:uid="{00000000-0005-0000-0000-0000811B0000}"/>
    <cellStyle name="Percent 4 41" xfId="6955" xr:uid="{00000000-0005-0000-0000-0000821B0000}"/>
    <cellStyle name="Percent 4 42" xfId="6956" xr:uid="{00000000-0005-0000-0000-0000831B0000}"/>
    <cellStyle name="Percent 4 43" xfId="6957" xr:uid="{00000000-0005-0000-0000-0000841B0000}"/>
    <cellStyle name="Percent 4 44" xfId="6958" xr:uid="{00000000-0005-0000-0000-0000851B0000}"/>
    <cellStyle name="Percent 4 45" xfId="6959" xr:uid="{00000000-0005-0000-0000-0000861B0000}"/>
    <cellStyle name="Percent 4 46" xfId="6960" xr:uid="{00000000-0005-0000-0000-0000871B0000}"/>
    <cellStyle name="Percent 4 47" xfId="6961" xr:uid="{00000000-0005-0000-0000-0000881B0000}"/>
    <cellStyle name="Percent 4 48" xfId="6962" xr:uid="{00000000-0005-0000-0000-0000891B0000}"/>
    <cellStyle name="Percent 4 49" xfId="6963" xr:uid="{00000000-0005-0000-0000-00008A1B0000}"/>
    <cellStyle name="Percent 4 5" xfId="6964" xr:uid="{00000000-0005-0000-0000-00008B1B0000}"/>
    <cellStyle name="Percent 4 50" xfId="6965" xr:uid="{00000000-0005-0000-0000-00008C1B0000}"/>
    <cellStyle name="Percent 4 51" xfId="6966" xr:uid="{00000000-0005-0000-0000-00008D1B0000}"/>
    <cellStyle name="Percent 4 52" xfId="6967" xr:uid="{00000000-0005-0000-0000-00008E1B0000}"/>
    <cellStyle name="Percent 4 53" xfId="6968" xr:uid="{00000000-0005-0000-0000-00008F1B0000}"/>
    <cellStyle name="Percent 4 54" xfId="6969" xr:uid="{00000000-0005-0000-0000-0000901B0000}"/>
    <cellStyle name="Percent 4 55" xfId="6970" xr:uid="{00000000-0005-0000-0000-0000911B0000}"/>
    <cellStyle name="Percent 4 56" xfId="6971" xr:uid="{00000000-0005-0000-0000-0000921B0000}"/>
    <cellStyle name="Percent 4 57" xfId="6972" xr:uid="{00000000-0005-0000-0000-0000931B0000}"/>
    <cellStyle name="Percent 4 58" xfId="6973" xr:uid="{00000000-0005-0000-0000-0000941B0000}"/>
    <cellStyle name="Percent 4 59" xfId="6974" xr:uid="{00000000-0005-0000-0000-0000951B0000}"/>
    <cellStyle name="Percent 4 6" xfId="6975" xr:uid="{00000000-0005-0000-0000-0000961B0000}"/>
    <cellStyle name="Percent 4 60" xfId="6976" xr:uid="{00000000-0005-0000-0000-0000971B0000}"/>
    <cellStyle name="Percent 4 61" xfId="6977" xr:uid="{00000000-0005-0000-0000-0000981B0000}"/>
    <cellStyle name="Percent 4 7" xfId="6978" xr:uid="{00000000-0005-0000-0000-0000991B0000}"/>
    <cellStyle name="Percent 4 8" xfId="6979" xr:uid="{00000000-0005-0000-0000-00009A1B0000}"/>
    <cellStyle name="Percent 4 9" xfId="6980" xr:uid="{00000000-0005-0000-0000-00009B1B0000}"/>
    <cellStyle name="Percent 40" xfId="6981" xr:uid="{00000000-0005-0000-0000-00009C1B0000}"/>
    <cellStyle name="Percent 41" xfId="6982" xr:uid="{00000000-0005-0000-0000-00009D1B0000}"/>
    <cellStyle name="Percent 42" xfId="6983" xr:uid="{00000000-0005-0000-0000-00009E1B0000}"/>
    <cellStyle name="Percent 43" xfId="6984" xr:uid="{00000000-0005-0000-0000-00009F1B0000}"/>
    <cellStyle name="Percent 44" xfId="6985" xr:uid="{00000000-0005-0000-0000-0000A01B0000}"/>
    <cellStyle name="Percent 44 2" xfId="6986" xr:uid="{00000000-0005-0000-0000-0000A11B0000}"/>
    <cellStyle name="Percent 45" xfId="6987" xr:uid="{00000000-0005-0000-0000-0000A21B0000}"/>
    <cellStyle name="Percent 46" xfId="6988" xr:uid="{00000000-0005-0000-0000-0000A31B0000}"/>
    <cellStyle name="Percent 47" xfId="6989" xr:uid="{00000000-0005-0000-0000-0000A41B0000}"/>
    <cellStyle name="Percent 48" xfId="6990" xr:uid="{00000000-0005-0000-0000-0000A51B0000}"/>
    <cellStyle name="Percent 49" xfId="6991" xr:uid="{00000000-0005-0000-0000-0000A61B0000}"/>
    <cellStyle name="Percent 49 2" xfId="6992" xr:uid="{00000000-0005-0000-0000-0000A71B0000}"/>
    <cellStyle name="Percent 5" xfId="6993" xr:uid="{00000000-0005-0000-0000-0000A81B0000}"/>
    <cellStyle name="Percent 5 10" xfId="6994" xr:uid="{00000000-0005-0000-0000-0000A91B0000}"/>
    <cellStyle name="Percent 5 11" xfId="6995" xr:uid="{00000000-0005-0000-0000-0000AA1B0000}"/>
    <cellStyle name="Percent 5 12" xfId="6996" xr:uid="{00000000-0005-0000-0000-0000AB1B0000}"/>
    <cellStyle name="Percent 5 13" xfId="6997" xr:uid="{00000000-0005-0000-0000-0000AC1B0000}"/>
    <cellStyle name="Percent 5 14" xfId="6998" xr:uid="{00000000-0005-0000-0000-0000AD1B0000}"/>
    <cellStyle name="Percent 5 15" xfId="6999" xr:uid="{00000000-0005-0000-0000-0000AE1B0000}"/>
    <cellStyle name="Percent 5 16" xfId="7000" xr:uid="{00000000-0005-0000-0000-0000AF1B0000}"/>
    <cellStyle name="Percent 5 17" xfId="7001" xr:uid="{00000000-0005-0000-0000-0000B01B0000}"/>
    <cellStyle name="Percent 5 18" xfId="7002" xr:uid="{00000000-0005-0000-0000-0000B11B0000}"/>
    <cellStyle name="Percent 5 19" xfId="7003" xr:uid="{00000000-0005-0000-0000-0000B21B0000}"/>
    <cellStyle name="Percent 5 2" xfId="7004" xr:uid="{00000000-0005-0000-0000-0000B31B0000}"/>
    <cellStyle name="Percent 5 2 10" xfId="7005" xr:uid="{00000000-0005-0000-0000-0000B41B0000}"/>
    <cellStyle name="Percent 5 2 11" xfId="7006" xr:uid="{00000000-0005-0000-0000-0000B51B0000}"/>
    <cellStyle name="Percent 5 2 12" xfId="7007" xr:uid="{00000000-0005-0000-0000-0000B61B0000}"/>
    <cellStyle name="Percent 5 2 13" xfId="7008" xr:uid="{00000000-0005-0000-0000-0000B71B0000}"/>
    <cellStyle name="Percent 5 2 14" xfId="7009" xr:uid="{00000000-0005-0000-0000-0000B81B0000}"/>
    <cellStyle name="Percent 5 2 15" xfId="7010" xr:uid="{00000000-0005-0000-0000-0000B91B0000}"/>
    <cellStyle name="Percent 5 2 15 2" xfId="7011" xr:uid="{00000000-0005-0000-0000-0000BA1B0000}"/>
    <cellStyle name="Percent 5 2 16" xfId="7012" xr:uid="{00000000-0005-0000-0000-0000BB1B0000}"/>
    <cellStyle name="Percent 5 2 17" xfId="7013" xr:uid="{00000000-0005-0000-0000-0000BC1B0000}"/>
    <cellStyle name="Percent 5 2 18" xfId="7506" xr:uid="{00000000-0005-0000-0000-0000BD1B0000}"/>
    <cellStyle name="Percent 5 2 2" xfId="7014" xr:uid="{00000000-0005-0000-0000-0000BE1B0000}"/>
    <cellStyle name="Percent 5 2 2 10" xfId="7015" xr:uid="{00000000-0005-0000-0000-0000BF1B0000}"/>
    <cellStyle name="Percent 5 2 2 11" xfId="7016" xr:uid="{00000000-0005-0000-0000-0000C01B0000}"/>
    <cellStyle name="Percent 5 2 2 12" xfId="7017" xr:uid="{00000000-0005-0000-0000-0000C11B0000}"/>
    <cellStyle name="Percent 5 2 2 12 2" xfId="7018" xr:uid="{00000000-0005-0000-0000-0000C21B0000}"/>
    <cellStyle name="Percent 5 2 2 13" xfId="7019" xr:uid="{00000000-0005-0000-0000-0000C31B0000}"/>
    <cellStyle name="Percent 5 2 2 14" xfId="7507" xr:uid="{00000000-0005-0000-0000-0000C41B0000}"/>
    <cellStyle name="Percent 5 2 2 2" xfId="7020" xr:uid="{00000000-0005-0000-0000-0000C51B0000}"/>
    <cellStyle name="Percent 5 2 2 2 10" xfId="7021" xr:uid="{00000000-0005-0000-0000-0000C61B0000}"/>
    <cellStyle name="Percent 5 2 2 2 10 2" xfId="7022" xr:uid="{00000000-0005-0000-0000-0000C71B0000}"/>
    <cellStyle name="Percent 5 2 2 2 11" xfId="7023" xr:uid="{00000000-0005-0000-0000-0000C81B0000}"/>
    <cellStyle name="Percent 5 2 2 2 11 2" xfId="7024" xr:uid="{00000000-0005-0000-0000-0000C91B0000}"/>
    <cellStyle name="Percent 5 2 2 2 12" xfId="7025" xr:uid="{00000000-0005-0000-0000-0000CA1B0000}"/>
    <cellStyle name="Percent 5 2 2 2 13" xfId="7026" xr:uid="{00000000-0005-0000-0000-0000CB1B0000}"/>
    <cellStyle name="Percent 5 2 2 2 14" xfId="7027" xr:uid="{00000000-0005-0000-0000-0000CC1B0000}"/>
    <cellStyle name="Percent 5 2 2 2 2" xfId="7028" xr:uid="{00000000-0005-0000-0000-0000CD1B0000}"/>
    <cellStyle name="Percent 5 2 2 2 2 2" xfId="7029" xr:uid="{00000000-0005-0000-0000-0000CE1B0000}"/>
    <cellStyle name="Percent 5 2 2 2 3" xfId="7030" xr:uid="{00000000-0005-0000-0000-0000CF1B0000}"/>
    <cellStyle name="Percent 5 2 2 2 3 2" xfId="7031" xr:uid="{00000000-0005-0000-0000-0000D01B0000}"/>
    <cellStyle name="Percent 5 2 2 2 4" xfId="7032" xr:uid="{00000000-0005-0000-0000-0000D11B0000}"/>
    <cellStyle name="Percent 5 2 2 2 4 2" xfId="7033" xr:uid="{00000000-0005-0000-0000-0000D21B0000}"/>
    <cellStyle name="Percent 5 2 2 2 5" xfId="7034" xr:uid="{00000000-0005-0000-0000-0000D31B0000}"/>
    <cellStyle name="Percent 5 2 2 2 5 2" xfId="7035" xr:uid="{00000000-0005-0000-0000-0000D41B0000}"/>
    <cellStyle name="Percent 5 2 2 2 6" xfId="7036" xr:uid="{00000000-0005-0000-0000-0000D51B0000}"/>
    <cellStyle name="Percent 5 2 2 2 6 2" xfId="7037" xr:uid="{00000000-0005-0000-0000-0000D61B0000}"/>
    <cellStyle name="Percent 5 2 2 2 7" xfId="7038" xr:uid="{00000000-0005-0000-0000-0000D71B0000}"/>
    <cellStyle name="Percent 5 2 2 2 7 2" xfId="7039" xr:uid="{00000000-0005-0000-0000-0000D81B0000}"/>
    <cellStyle name="Percent 5 2 2 2 8" xfId="7040" xr:uid="{00000000-0005-0000-0000-0000D91B0000}"/>
    <cellStyle name="Percent 5 2 2 2 8 2" xfId="7041" xr:uid="{00000000-0005-0000-0000-0000DA1B0000}"/>
    <cellStyle name="Percent 5 2 2 2 9" xfId="7042" xr:uid="{00000000-0005-0000-0000-0000DB1B0000}"/>
    <cellStyle name="Percent 5 2 2 2 9 2" xfId="7043" xr:uid="{00000000-0005-0000-0000-0000DC1B0000}"/>
    <cellStyle name="Percent 5 2 2 3" xfId="7044" xr:uid="{00000000-0005-0000-0000-0000DD1B0000}"/>
    <cellStyle name="Percent 5 2 2 4" xfId="7045" xr:uid="{00000000-0005-0000-0000-0000DE1B0000}"/>
    <cellStyle name="Percent 5 2 2 5" xfId="7046" xr:uid="{00000000-0005-0000-0000-0000DF1B0000}"/>
    <cellStyle name="Percent 5 2 2 6" xfId="7047" xr:uid="{00000000-0005-0000-0000-0000E01B0000}"/>
    <cellStyle name="Percent 5 2 2 7" xfId="7048" xr:uid="{00000000-0005-0000-0000-0000E11B0000}"/>
    <cellStyle name="Percent 5 2 2 8" xfId="7049" xr:uid="{00000000-0005-0000-0000-0000E21B0000}"/>
    <cellStyle name="Percent 5 2 2 9" xfId="7050" xr:uid="{00000000-0005-0000-0000-0000E31B0000}"/>
    <cellStyle name="Percent 5 2 3" xfId="7051" xr:uid="{00000000-0005-0000-0000-0000E41B0000}"/>
    <cellStyle name="Percent 5 2 3 2" xfId="7052" xr:uid="{00000000-0005-0000-0000-0000E51B0000}"/>
    <cellStyle name="Percent 5 2 3 2 2" xfId="7053" xr:uid="{00000000-0005-0000-0000-0000E61B0000}"/>
    <cellStyle name="Percent 5 2 3 2 3" xfId="7054" xr:uid="{00000000-0005-0000-0000-0000E71B0000}"/>
    <cellStyle name="Percent 5 2 3 3" xfId="7055" xr:uid="{00000000-0005-0000-0000-0000E81B0000}"/>
    <cellStyle name="Percent 5 2 4" xfId="7056" xr:uid="{00000000-0005-0000-0000-0000E91B0000}"/>
    <cellStyle name="Percent 5 2 4 2" xfId="7057" xr:uid="{00000000-0005-0000-0000-0000EA1B0000}"/>
    <cellStyle name="Percent 5 2 5" xfId="7058" xr:uid="{00000000-0005-0000-0000-0000EB1B0000}"/>
    <cellStyle name="Percent 5 2 5 2" xfId="7059" xr:uid="{00000000-0005-0000-0000-0000EC1B0000}"/>
    <cellStyle name="Percent 5 2 6" xfId="7060" xr:uid="{00000000-0005-0000-0000-0000ED1B0000}"/>
    <cellStyle name="Percent 5 2 7" xfId="7061" xr:uid="{00000000-0005-0000-0000-0000EE1B0000}"/>
    <cellStyle name="Percent 5 2 8" xfId="7062" xr:uid="{00000000-0005-0000-0000-0000EF1B0000}"/>
    <cellStyle name="Percent 5 2 9" xfId="7063" xr:uid="{00000000-0005-0000-0000-0000F01B0000}"/>
    <cellStyle name="Percent 5 20" xfId="7064" xr:uid="{00000000-0005-0000-0000-0000F11B0000}"/>
    <cellStyle name="Percent 5 21" xfId="7065" xr:uid="{00000000-0005-0000-0000-0000F21B0000}"/>
    <cellStyle name="Percent 5 22" xfId="7066" xr:uid="{00000000-0005-0000-0000-0000F31B0000}"/>
    <cellStyle name="Percent 5 23" xfId="7067" xr:uid="{00000000-0005-0000-0000-0000F41B0000}"/>
    <cellStyle name="Percent 5 24" xfId="7068" xr:uid="{00000000-0005-0000-0000-0000F51B0000}"/>
    <cellStyle name="Percent 5 25" xfId="7069" xr:uid="{00000000-0005-0000-0000-0000F61B0000}"/>
    <cellStyle name="Percent 5 26" xfId="7070" xr:uid="{00000000-0005-0000-0000-0000F71B0000}"/>
    <cellStyle name="Percent 5 27" xfId="7071" xr:uid="{00000000-0005-0000-0000-0000F81B0000}"/>
    <cellStyle name="Percent 5 28" xfId="7072" xr:uid="{00000000-0005-0000-0000-0000F91B0000}"/>
    <cellStyle name="Percent 5 29" xfId="7073" xr:uid="{00000000-0005-0000-0000-0000FA1B0000}"/>
    <cellStyle name="Percent 5 3" xfId="7074" xr:uid="{00000000-0005-0000-0000-0000FB1B0000}"/>
    <cellStyle name="Percent 5 3 2" xfId="7075" xr:uid="{00000000-0005-0000-0000-0000FC1B0000}"/>
    <cellStyle name="Percent 5 3 2 2" xfId="7076" xr:uid="{00000000-0005-0000-0000-0000FD1B0000}"/>
    <cellStyle name="Percent 5 3 3" xfId="7077" xr:uid="{00000000-0005-0000-0000-0000FE1B0000}"/>
    <cellStyle name="Percent 5 3 4" xfId="7078" xr:uid="{00000000-0005-0000-0000-0000FF1B0000}"/>
    <cellStyle name="Percent 5 3 5" xfId="7079" xr:uid="{00000000-0005-0000-0000-0000001C0000}"/>
    <cellStyle name="Percent 5 30" xfId="7080" xr:uid="{00000000-0005-0000-0000-0000011C0000}"/>
    <cellStyle name="Percent 5 31" xfId="7081" xr:uid="{00000000-0005-0000-0000-0000021C0000}"/>
    <cellStyle name="Percent 5 32" xfId="7082" xr:uid="{00000000-0005-0000-0000-0000031C0000}"/>
    <cellStyle name="Percent 5 33" xfId="7083" xr:uid="{00000000-0005-0000-0000-0000041C0000}"/>
    <cellStyle name="Percent 5 34" xfId="7084" xr:uid="{00000000-0005-0000-0000-0000051C0000}"/>
    <cellStyle name="Percent 5 35" xfId="7085" xr:uid="{00000000-0005-0000-0000-0000061C0000}"/>
    <cellStyle name="Percent 5 36" xfId="7086" xr:uid="{00000000-0005-0000-0000-0000071C0000}"/>
    <cellStyle name="Percent 5 37" xfId="7087" xr:uid="{00000000-0005-0000-0000-0000081C0000}"/>
    <cellStyle name="Percent 5 38" xfId="7088" xr:uid="{00000000-0005-0000-0000-0000091C0000}"/>
    <cellStyle name="Percent 5 39" xfId="7089" xr:uid="{00000000-0005-0000-0000-00000A1C0000}"/>
    <cellStyle name="Percent 5 4" xfId="7090" xr:uid="{00000000-0005-0000-0000-00000B1C0000}"/>
    <cellStyle name="Percent 5 4 2" xfId="7091" xr:uid="{00000000-0005-0000-0000-00000C1C0000}"/>
    <cellStyle name="Percent 5 40" xfId="7092" xr:uid="{00000000-0005-0000-0000-00000D1C0000}"/>
    <cellStyle name="Percent 5 41" xfId="7093" xr:uid="{00000000-0005-0000-0000-00000E1C0000}"/>
    <cellStyle name="Percent 5 42" xfId="7094" xr:uid="{00000000-0005-0000-0000-00000F1C0000}"/>
    <cellStyle name="Percent 5 43" xfId="7095" xr:uid="{00000000-0005-0000-0000-0000101C0000}"/>
    <cellStyle name="Percent 5 44" xfId="7096" xr:uid="{00000000-0005-0000-0000-0000111C0000}"/>
    <cellStyle name="Percent 5 45" xfId="7097" xr:uid="{00000000-0005-0000-0000-0000121C0000}"/>
    <cellStyle name="Percent 5 46" xfId="7098" xr:uid="{00000000-0005-0000-0000-0000131C0000}"/>
    <cellStyle name="Percent 5 47" xfId="7099" xr:uid="{00000000-0005-0000-0000-0000141C0000}"/>
    <cellStyle name="Percent 5 48" xfId="7100" xr:uid="{00000000-0005-0000-0000-0000151C0000}"/>
    <cellStyle name="Percent 5 49" xfId="7101" xr:uid="{00000000-0005-0000-0000-0000161C0000}"/>
    <cellStyle name="Percent 5 5" xfId="7102" xr:uid="{00000000-0005-0000-0000-0000171C0000}"/>
    <cellStyle name="Percent 5 5 2" xfId="7103" xr:uid="{00000000-0005-0000-0000-0000181C0000}"/>
    <cellStyle name="Percent 5 5 3" xfId="7104" xr:uid="{00000000-0005-0000-0000-0000191C0000}"/>
    <cellStyle name="Percent 5 50" xfId="7105" xr:uid="{00000000-0005-0000-0000-00001A1C0000}"/>
    <cellStyle name="Percent 5 51" xfId="7106" xr:uid="{00000000-0005-0000-0000-00001B1C0000}"/>
    <cellStyle name="Percent 5 52" xfId="7107" xr:uid="{00000000-0005-0000-0000-00001C1C0000}"/>
    <cellStyle name="Percent 5 53" xfId="7108" xr:uid="{00000000-0005-0000-0000-00001D1C0000}"/>
    <cellStyle name="Percent 5 54" xfId="7109" xr:uid="{00000000-0005-0000-0000-00001E1C0000}"/>
    <cellStyle name="Percent 5 55" xfId="7110" xr:uid="{00000000-0005-0000-0000-00001F1C0000}"/>
    <cellStyle name="Percent 5 56" xfId="7111" xr:uid="{00000000-0005-0000-0000-0000201C0000}"/>
    <cellStyle name="Percent 5 57" xfId="7112" xr:uid="{00000000-0005-0000-0000-0000211C0000}"/>
    <cellStyle name="Percent 5 58" xfId="7113" xr:uid="{00000000-0005-0000-0000-0000221C0000}"/>
    <cellStyle name="Percent 5 59" xfId="7114" xr:uid="{00000000-0005-0000-0000-0000231C0000}"/>
    <cellStyle name="Percent 5 6" xfId="7115" xr:uid="{00000000-0005-0000-0000-0000241C0000}"/>
    <cellStyle name="Percent 5 60" xfId="7116" xr:uid="{00000000-0005-0000-0000-0000251C0000}"/>
    <cellStyle name="Percent 5 61" xfId="7117" xr:uid="{00000000-0005-0000-0000-0000261C0000}"/>
    <cellStyle name="Percent 5 62" xfId="7118" xr:uid="{00000000-0005-0000-0000-0000271C0000}"/>
    <cellStyle name="Percent 5 63" xfId="7119" xr:uid="{00000000-0005-0000-0000-0000281C0000}"/>
    <cellStyle name="Percent 5 7" xfId="7120" xr:uid="{00000000-0005-0000-0000-0000291C0000}"/>
    <cellStyle name="Percent 5 8" xfId="7121" xr:uid="{00000000-0005-0000-0000-00002A1C0000}"/>
    <cellStyle name="Percent 5 9" xfId="7122" xr:uid="{00000000-0005-0000-0000-00002B1C0000}"/>
    <cellStyle name="Percent 50" xfId="7123" xr:uid="{00000000-0005-0000-0000-00002C1C0000}"/>
    <cellStyle name="Percent 51" xfId="7124" xr:uid="{00000000-0005-0000-0000-00002D1C0000}"/>
    <cellStyle name="Percent 52" xfId="7125" xr:uid="{00000000-0005-0000-0000-00002E1C0000}"/>
    <cellStyle name="Percent 53" xfId="7126" xr:uid="{00000000-0005-0000-0000-00002F1C0000}"/>
    <cellStyle name="Percent 54" xfId="7127" xr:uid="{00000000-0005-0000-0000-0000301C0000}"/>
    <cellStyle name="Percent 55" xfId="7128" xr:uid="{00000000-0005-0000-0000-0000311C0000}"/>
    <cellStyle name="Percent 56" xfId="7129" xr:uid="{00000000-0005-0000-0000-0000321C0000}"/>
    <cellStyle name="Percent 57" xfId="7130" xr:uid="{00000000-0005-0000-0000-0000331C0000}"/>
    <cellStyle name="Percent 58" xfId="7131" xr:uid="{00000000-0005-0000-0000-0000341C0000}"/>
    <cellStyle name="Percent 59" xfId="7132" xr:uid="{00000000-0005-0000-0000-0000351C0000}"/>
    <cellStyle name="Percent 6" xfId="7133" xr:uid="{00000000-0005-0000-0000-0000361C0000}"/>
    <cellStyle name="Percent 6 2" xfId="7134" xr:uid="{00000000-0005-0000-0000-0000371C0000}"/>
    <cellStyle name="Percent 6 3" xfId="7135" xr:uid="{00000000-0005-0000-0000-0000381C0000}"/>
    <cellStyle name="Percent 6 4" xfId="7534" xr:uid="{C5FF5470-71A1-4602-B292-9A768E9988F1}"/>
    <cellStyle name="Percent 6 4 2" xfId="7519" xr:uid="{00000000-0005-0000-0000-0000391C0000}"/>
    <cellStyle name="Percent 60" xfId="7136" xr:uid="{00000000-0005-0000-0000-00003A1C0000}"/>
    <cellStyle name="Percent 61" xfId="7137" xr:uid="{00000000-0005-0000-0000-00003B1C0000}"/>
    <cellStyle name="Percent 62" xfId="7138" xr:uid="{00000000-0005-0000-0000-00003C1C0000}"/>
    <cellStyle name="Percent 63" xfId="7139" xr:uid="{00000000-0005-0000-0000-00003D1C0000}"/>
    <cellStyle name="Percent 64" xfId="7140" xr:uid="{00000000-0005-0000-0000-00003E1C0000}"/>
    <cellStyle name="Percent 64 2" xfId="7141" xr:uid="{00000000-0005-0000-0000-00003F1C0000}"/>
    <cellStyle name="Percent 65" xfId="7142" xr:uid="{00000000-0005-0000-0000-0000401C0000}"/>
    <cellStyle name="Percent 65 2" xfId="7143" xr:uid="{00000000-0005-0000-0000-0000411C0000}"/>
    <cellStyle name="Percent 65 3" xfId="7144" xr:uid="{00000000-0005-0000-0000-0000421C0000}"/>
    <cellStyle name="Percent 66" xfId="7145" xr:uid="{00000000-0005-0000-0000-0000431C0000}"/>
    <cellStyle name="Percent 67" xfId="7146" xr:uid="{00000000-0005-0000-0000-0000441C0000}"/>
    <cellStyle name="Percent 68" xfId="7147" xr:uid="{00000000-0005-0000-0000-0000451C0000}"/>
    <cellStyle name="Percent 69" xfId="7148" xr:uid="{00000000-0005-0000-0000-0000461C0000}"/>
    <cellStyle name="Percent 7" xfId="7149" xr:uid="{00000000-0005-0000-0000-0000471C0000}"/>
    <cellStyle name="Percent 7 10" xfId="7150" xr:uid="{00000000-0005-0000-0000-0000481C0000}"/>
    <cellStyle name="Percent 7 11" xfId="7151" xr:uid="{00000000-0005-0000-0000-0000491C0000}"/>
    <cellStyle name="Percent 7 12" xfId="7152" xr:uid="{00000000-0005-0000-0000-00004A1C0000}"/>
    <cellStyle name="Percent 7 12 2" xfId="7153" xr:uid="{00000000-0005-0000-0000-00004B1C0000}"/>
    <cellStyle name="Percent 7 13" xfId="7154" xr:uid="{00000000-0005-0000-0000-00004C1C0000}"/>
    <cellStyle name="Percent 7 14" xfId="7155" xr:uid="{00000000-0005-0000-0000-00004D1C0000}"/>
    <cellStyle name="Percent 7 15" xfId="7508" xr:uid="{00000000-0005-0000-0000-00004E1C0000}"/>
    <cellStyle name="Percent 7 2" xfId="7156" xr:uid="{00000000-0005-0000-0000-00004F1C0000}"/>
    <cellStyle name="Percent 7 2 10" xfId="7157" xr:uid="{00000000-0005-0000-0000-0000501C0000}"/>
    <cellStyle name="Percent 7 2 10 2" xfId="7158" xr:uid="{00000000-0005-0000-0000-0000511C0000}"/>
    <cellStyle name="Percent 7 2 11" xfId="7159" xr:uid="{00000000-0005-0000-0000-0000521C0000}"/>
    <cellStyle name="Percent 7 2 11 2" xfId="7160" xr:uid="{00000000-0005-0000-0000-0000531C0000}"/>
    <cellStyle name="Percent 7 2 12" xfId="7161" xr:uid="{00000000-0005-0000-0000-0000541C0000}"/>
    <cellStyle name="Percent 7 2 12 2" xfId="7162" xr:uid="{00000000-0005-0000-0000-0000551C0000}"/>
    <cellStyle name="Percent 7 2 13" xfId="7163" xr:uid="{00000000-0005-0000-0000-0000561C0000}"/>
    <cellStyle name="Percent 7 2 13 2" xfId="7164" xr:uid="{00000000-0005-0000-0000-0000571C0000}"/>
    <cellStyle name="Percent 7 2 14" xfId="7165" xr:uid="{00000000-0005-0000-0000-0000581C0000}"/>
    <cellStyle name="Percent 7 2 2" xfId="7166" xr:uid="{00000000-0005-0000-0000-0000591C0000}"/>
    <cellStyle name="Percent 7 2 2 2" xfId="7167" xr:uid="{00000000-0005-0000-0000-00005A1C0000}"/>
    <cellStyle name="Percent 7 2 3" xfId="7168" xr:uid="{00000000-0005-0000-0000-00005B1C0000}"/>
    <cellStyle name="Percent 7 2 3 2" xfId="7169" xr:uid="{00000000-0005-0000-0000-00005C1C0000}"/>
    <cellStyle name="Percent 7 2 4" xfId="7170" xr:uid="{00000000-0005-0000-0000-00005D1C0000}"/>
    <cellStyle name="Percent 7 2 4 2" xfId="7171" xr:uid="{00000000-0005-0000-0000-00005E1C0000}"/>
    <cellStyle name="Percent 7 2 5" xfId="7172" xr:uid="{00000000-0005-0000-0000-00005F1C0000}"/>
    <cellStyle name="Percent 7 2 5 2" xfId="7173" xr:uid="{00000000-0005-0000-0000-0000601C0000}"/>
    <cellStyle name="Percent 7 2 6" xfId="7174" xr:uid="{00000000-0005-0000-0000-0000611C0000}"/>
    <cellStyle name="Percent 7 2 6 2" xfId="7175" xr:uid="{00000000-0005-0000-0000-0000621C0000}"/>
    <cellStyle name="Percent 7 2 7" xfId="7176" xr:uid="{00000000-0005-0000-0000-0000631C0000}"/>
    <cellStyle name="Percent 7 2 7 2" xfId="7177" xr:uid="{00000000-0005-0000-0000-0000641C0000}"/>
    <cellStyle name="Percent 7 2 8" xfId="7178" xr:uid="{00000000-0005-0000-0000-0000651C0000}"/>
    <cellStyle name="Percent 7 2 8 2" xfId="7179" xr:uid="{00000000-0005-0000-0000-0000661C0000}"/>
    <cellStyle name="Percent 7 2 9" xfId="7180" xr:uid="{00000000-0005-0000-0000-0000671C0000}"/>
    <cellStyle name="Percent 7 2 9 2" xfId="7181" xr:uid="{00000000-0005-0000-0000-0000681C0000}"/>
    <cellStyle name="Percent 7 3" xfId="7182" xr:uid="{00000000-0005-0000-0000-0000691C0000}"/>
    <cellStyle name="Percent 7 4" xfId="7183" xr:uid="{00000000-0005-0000-0000-00006A1C0000}"/>
    <cellStyle name="Percent 7 5" xfId="7184" xr:uid="{00000000-0005-0000-0000-00006B1C0000}"/>
    <cellStyle name="Percent 7 6" xfId="7185" xr:uid="{00000000-0005-0000-0000-00006C1C0000}"/>
    <cellStyle name="Percent 7 7" xfId="7186" xr:uid="{00000000-0005-0000-0000-00006D1C0000}"/>
    <cellStyle name="Percent 7 8" xfId="7187" xr:uid="{00000000-0005-0000-0000-00006E1C0000}"/>
    <cellStyle name="Percent 7 9" xfId="7188" xr:uid="{00000000-0005-0000-0000-00006F1C0000}"/>
    <cellStyle name="Percent 70" xfId="7189" xr:uid="{00000000-0005-0000-0000-0000701C0000}"/>
    <cellStyle name="Percent 71" xfId="7190" xr:uid="{00000000-0005-0000-0000-0000711C0000}"/>
    <cellStyle name="Percent 72" xfId="7191" xr:uid="{00000000-0005-0000-0000-0000721C0000}"/>
    <cellStyle name="Percent 73" xfId="7192" xr:uid="{00000000-0005-0000-0000-0000731C0000}"/>
    <cellStyle name="Percent 73 2" xfId="7417" xr:uid="{00000000-0005-0000-0000-0000741C0000}"/>
    <cellStyle name="Percent 74" xfId="7414" xr:uid="{00000000-0005-0000-0000-0000751C0000}"/>
    <cellStyle name="Percent 75" xfId="7426" xr:uid="{00000000-0005-0000-0000-0000761C0000}"/>
    <cellStyle name="Percent 76" xfId="7512" xr:uid="{00000000-0005-0000-0000-0000771C0000}"/>
    <cellStyle name="Percent 79 2" xfId="7517" xr:uid="{00000000-0005-0000-0000-0000781C0000}"/>
    <cellStyle name="Percent 8" xfId="7193" xr:uid="{00000000-0005-0000-0000-0000791C0000}"/>
    <cellStyle name="Percent 8 2" xfId="7194" xr:uid="{00000000-0005-0000-0000-00007A1C0000}"/>
    <cellStyle name="Percent 8 2 2" xfId="7195" xr:uid="{00000000-0005-0000-0000-00007B1C0000}"/>
    <cellStyle name="Percent 8 2 2 2" xfId="7196" xr:uid="{00000000-0005-0000-0000-00007C1C0000}"/>
    <cellStyle name="Percent 8 2 2 2 2" xfId="7197" xr:uid="{00000000-0005-0000-0000-00007D1C0000}"/>
    <cellStyle name="Percent 8 2 2 3" xfId="7198" xr:uid="{00000000-0005-0000-0000-00007E1C0000}"/>
    <cellStyle name="Percent 8 2 2 3 2" xfId="7199" xr:uid="{00000000-0005-0000-0000-00007F1C0000}"/>
    <cellStyle name="Percent 8 2 2 4" xfId="7200" xr:uid="{00000000-0005-0000-0000-0000801C0000}"/>
    <cellStyle name="Percent 8 2 2 4 2" xfId="7201" xr:uid="{00000000-0005-0000-0000-0000811C0000}"/>
    <cellStyle name="Percent 8 2 2 5" xfId="7202" xr:uid="{00000000-0005-0000-0000-0000821C0000}"/>
    <cellStyle name="Percent 8 2 2 5 2" xfId="7203" xr:uid="{00000000-0005-0000-0000-0000831C0000}"/>
    <cellStyle name="Percent 8 2 3" xfId="7204" xr:uid="{00000000-0005-0000-0000-0000841C0000}"/>
    <cellStyle name="Percent 8 2 4" xfId="7205" xr:uid="{00000000-0005-0000-0000-0000851C0000}"/>
    <cellStyle name="Percent 8 2 5" xfId="7206" xr:uid="{00000000-0005-0000-0000-0000861C0000}"/>
    <cellStyle name="Percent 8 2 6" xfId="7207" xr:uid="{00000000-0005-0000-0000-0000871C0000}"/>
    <cellStyle name="Percent 8 3" xfId="7208" xr:uid="{00000000-0005-0000-0000-0000881C0000}"/>
    <cellStyle name="Percent 8 3 2" xfId="7209" xr:uid="{00000000-0005-0000-0000-0000891C0000}"/>
    <cellStyle name="Percent 8 4" xfId="7210" xr:uid="{00000000-0005-0000-0000-00008A1C0000}"/>
    <cellStyle name="Percent 8 4 2" xfId="7211" xr:uid="{00000000-0005-0000-0000-00008B1C0000}"/>
    <cellStyle name="Percent 8 5" xfId="7212" xr:uid="{00000000-0005-0000-0000-00008C1C0000}"/>
    <cellStyle name="Percent 8 5 2" xfId="7213" xr:uid="{00000000-0005-0000-0000-00008D1C0000}"/>
    <cellStyle name="Percent 8 6" xfId="7214" xr:uid="{00000000-0005-0000-0000-00008E1C0000}"/>
    <cellStyle name="Percent 8 6 2" xfId="7215" xr:uid="{00000000-0005-0000-0000-00008F1C0000}"/>
    <cellStyle name="Percent 8 7" xfId="7216" xr:uid="{00000000-0005-0000-0000-0000901C0000}"/>
    <cellStyle name="Percent 8 7 2" xfId="7217" xr:uid="{00000000-0005-0000-0000-0000911C0000}"/>
    <cellStyle name="Percent 8 8" xfId="7509" xr:uid="{00000000-0005-0000-0000-0000921C0000}"/>
    <cellStyle name="Percent 80 2" xfId="7529" xr:uid="{00000000-0005-0000-0000-0000931C0000}"/>
    <cellStyle name="Percent 88 3" xfId="7521" xr:uid="{00000000-0005-0000-0000-0000941C0000}"/>
    <cellStyle name="Percent 9" xfId="7218" xr:uid="{00000000-0005-0000-0000-0000951C0000}"/>
    <cellStyle name="Percent 9 2" xfId="7219" xr:uid="{00000000-0005-0000-0000-0000961C0000}"/>
    <cellStyle name="Percent 9 3" xfId="7220" xr:uid="{00000000-0005-0000-0000-0000971C0000}"/>
    <cellStyle name="PRINTFONT" xfId="7221" xr:uid="{00000000-0005-0000-0000-0000981C0000}"/>
    <cellStyle name="PSChar" xfId="7222" xr:uid="{00000000-0005-0000-0000-0000991C0000}"/>
    <cellStyle name="PSDate" xfId="7223" xr:uid="{00000000-0005-0000-0000-00009A1C0000}"/>
    <cellStyle name="PSDec" xfId="7224" xr:uid="{00000000-0005-0000-0000-00009B1C0000}"/>
    <cellStyle name="PSHeading" xfId="7225" xr:uid="{00000000-0005-0000-0000-00009C1C0000}"/>
    <cellStyle name="PSInt" xfId="7226" xr:uid="{00000000-0005-0000-0000-00009D1C0000}"/>
    <cellStyle name="PSSpacer" xfId="7227" xr:uid="{00000000-0005-0000-0000-00009E1C0000}"/>
    <cellStyle name="Reset  - Style4" xfId="7228" xr:uid="{00000000-0005-0000-0000-00009F1C0000}"/>
    <cellStyle name="Reset  - Style7" xfId="7229" xr:uid="{00000000-0005-0000-0000-0000A01C0000}"/>
    <cellStyle name="STD" xfId="7230" xr:uid="{00000000-0005-0000-0000-0000A11C0000}"/>
    <cellStyle name="Style 21" xfId="4" xr:uid="{00000000-0005-0000-0000-0000A21C0000}"/>
    <cellStyle name="Style 21 2" xfId="7231" xr:uid="{00000000-0005-0000-0000-0000A31C0000}"/>
    <cellStyle name="Style 21 3" xfId="7232" xr:uid="{00000000-0005-0000-0000-0000A41C0000}"/>
    <cellStyle name="Style 21 4" xfId="7233" xr:uid="{00000000-0005-0000-0000-0000A51C0000}"/>
    <cellStyle name="Style 21 5" xfId="7234" xr:uid="{00000000-0005-0000-0000-0000A61C0000}"/>
    <cellStyle name="Style 22" xfId="5" xr:uid="{00000000-0005-0000-0000-0000A71C0000}"/>
    <cellStyle name="Style 22 2" xfId="7235" xr:uid="{00000000-0005-0000-0000-0000A81C0000}"/>
    <cellStyle name="Style 22 3" xfId="7236" xr:uid="{00000000-0005-0000-0000-0000A91C0000}"/>
    <cellStyle name="Style 22 4" xfId="7237" xr:uid="{00000000-0005-0000-0000-0000AA1C0000}"/>
    <cellStyle name="Style 22 5" xfId="7238" xr:uid="{00000000-0005-0000-0000-0000AB1C0000}"/>
    <cellStyle name="Style 23" xfId="6" xr:uid="{00000000-0005-0000-0000-0000AC1C0000}"/>
    <cellStyle name="Style 23 2" xfId="7239" xr:uid="{00000000-0005-0000-0000-0000AD1C0000}"/>
    <cellStyle name="Style 23 3" xfId="7240" xr:uid="{00000000-0005-0000-0000-0000AE1C0000}"/>
    <cellStyle name="Style 23 4" xfId="7241" xr:uid="{00000000-0005-0000-0000-0000AF1C0000}"/>
    <cellStyle name="Style 23 5" xfId="7242" xr:uid="{00000000-0005-0000-0000-0000B01C0000}"/>
    <cellStyle name="Style 24" xfId="7" xr:uid="{00000000-0005-0000-0000-0000B11C0000}"/>
    <cellStyle name="Style 24 2" xfId="7243" xr:uid="{00000000-0005-0000-0000-0000B21C0000}"/>
    <cellStyle name="Style 24 3" xfId="7244" xr:uid="{00000000-0005-0000-0000-0000B31C0000}"/>
    <cellStyle name="Style 24 4" xfId="7245" xr:uid="{00000000-0005-0000-0000-0000B41C0000}"/>
    <cellStyle name="Style 24 5" xfId="7246" xr:uid="{00000000-0005-0000-0000-0000B51C0000}"/>
    <cellStyle name="Style 25" xfId="8" xr:uid="{00000000-0005-0000-0000-0000B61C0000}"/>
    <cellStyle name="Style 25 10" xfId="7247" xr:uid="{00000000-0005-0000-0000-0000B71C0000}"/>
    <cellStyle name="Style 25 2" xfId="30" xr:uid="{00000000-0005-0000-0000-0000B81C0000}"/>
    <cellStyle name="Style 25 3" xfId="7248" xr:uid="{00000000-0005-0000-0000-0000B91C0000}"/>
    <cellStyle name="Style 25 4" xfId="7249" xr:uid="{00000000-0005-0000-0000-0000BA1C0000}"/>
    <cellStyle name="Style 25 5" xfId="7250" xr:uid="{00000000-0005-0000-0000-0000BB1C0000}"/>
    <cellStyle name="Style 25 6" xfId="7251" xr:uid="{00000000-0005-0000-0000-0000BC1C0000}"/>
    <cellStyle name="Style 25 7" xfId="7252" xr:uid="{00000000-0005-0000-0000-0000BD1C0000}"/>
    <cellStyle name="Style 25 8" xfId="7253" xr:uid="{00000000-0005-0000-0000-0000BE1C0000}"/>
    <cellStyle name="Style 25 9" xfId="7254" xr:uid="{00000000-0005-0000-0000-0000BF1C0000}"/>
    <cellStyle name="Style 26" xfId="9" xr:uid="{00000000-0005-0000-0000-0000C01C0000}"/>
    <cellStyle name="Style 26 2" xfId="7255" xr:uid="{00000000-0005-0000-0000-0000C11C0000}"/>
    <cellStyle name="Style 26 2 2" xfId="7256" xr:uid="{00000000-0005-0000-0000-0000C21C0000}"/>
    <cellStyle name="Style 26 3" xfId="7257" xr:uid="{00000000-0005-0000-0000-0000C31C0000}"/>
    <cellStyle name="Style 26 3 2" xfId="7258" xr:uid="{00000000-0005-0000-0000-0000C41C0000}"/>
    <cellStyle name="Style 26 4" xfId="7259" xr:uid="{00000000-0005-0000-0000-0000C51C0000}"/>
    <cellStyle name="Style 26 5" xfId="7260" xr:uid="{00000000-0005-0000-0000-0000C61C0000}"/>
    <cellStyle name="Style 27" xfId="10" xr:uid="{00000000-0005-0000-0000-0000C71C0000}"/>
    <cellStyle name="Style 27 2" xfId="7261" xr:uid="{00000000-0005-0000-0000-0000C81C0000}"/>
    <cellStyle name="Style 27 3" xfId="7262" xr:uid="{00000000-0005-0000-0000-0000C91C0000}"/>
    <cellStyle name="Style 27 4" xfId="7263" xr:uid="{00000000-0005-0000-0000-0000CA1C0000}"/>
    <cellStyle name="Style 27 5" xfId="7264" xr:uid="{00000000-0005-0000-0000-0000CB1C0000}"/>
    <cellStyle name="Style 28" xfId="11" xr:uid="{00000000-0005-0000-0000-0000CC1C0000}"/>
    <cellStyle name="Style 28 2" xfId="7265" xr:uid="{00000000-0005-0000-0000-0000CD1C0000}"/>
    <cellStyle name="Style 28 3" xfId="7266" xr:uid="{00000000-0005-0000-0000-0000CE1C0000}"/>
    <cellStyle name="Style 28 4" xfId="7267" xr:uid="{00000000-0005-0000-0000-0000CF1C0000}"/>
    <cellStyle name="Style 28 5" xfId="7268" xr:uid="{00000000-0005-0000-0000-0000D01C0000}"/>
    <cellStyle name="Style 29" xfId="12" xr:uid="{00000000-0005-0000-0000-0000D11C0000}"/>
    <cellStyle name="Style 29 10" xfId="7269" xr:uid="{00000000-0005-0000-0000-0000D21C0000}"/>
    <cellStyle name="Style 29 11" xfId="7270" xr:uid="{00000000-0005-0000-0000-0000D31C0000}"/>
    <cellStyle name="Style 29 12" xfId="7271" xr:uid="{00000000-0005-0000-0000-0000D41C0000}"/>
    <cellStyle name="Style 29 13" xfId="7272" xr:uid="{00000000-0005-0000-0000-0000D51C0000}"/>
    <cellStyle name="Style 29 14" xfId="7273" xr:uid="{00000000-0005-0000-0000-0000D61C0000}"/>
    <cellStyle name="Style 29 15" xfId="7274" xr:uid="{00000000-0005-0000-0000-0000D71C0000}"/>
    <cellStyle name="Style 29 16" xfId="7275" xr:uid="{00000000-0005-0000-0000-0000D81C0000}"/>
    <cellStyle name="Style 29 2" xfId="7276" xr:uid="{00000000-0005-0000-0000-0000D91C0000}"/>
    <cellStyle name="Style 29 3" xfId="7277" xr:uid="{00000000-0005-0000-0000-0000DA1C0000}"/>
    <cellStyle name="Style 29 4" xfId="7278" xr:uid="{00000000-0005-0000-0000-0000DB1C0000}"/>
    <cellStyle name="Style 29 5" xfId="7279" xr:uid="{00000000-0005-0000-0000-0000DC1C0000}"/>
    <cellStyle name="Style 29 6" xfId="7280" xr:uid="{00000000-0005-0000-0000-0000DD1C0000}"/>
    <cellStyle name="Style 29 7" xfId="7281" xr:uid="{00000000-0005-0000-0000-0000DE1C0000}"/>
    <cellStyle name="Style 29 8" xfId="7282" xr:uid="{00000000-0005-0000-0000-0000DF1C0000}"/>
    <cellStyle name="Style 29 9" xfId="7283" xr:uid="{00000000-0005-0000-0000-0000E01C0000}"/>
    <cellStyle name="Style 30" xfId="13" xr:uid="{00000000-0005-0000-0000-0000E11C0000}"/>
    <cellStyle name="Style 30 10" xfId="7284" xr:uid="{00000000-0005-0000-0000-0000E21C0000}"/>
    <cellStyle name="Style 30 11" xfId="7285" xr:uid="{00000000-0005-0000-0000-0000E31C0000}"/>
    <cellStyle name="Style 30 12" xfId="7286" xr:uid="{00000000-0005-0000-0000-0000E41C0000}"/>
    <cellStyle name="Style 30 13" xfId="7287" xr:uid="{00000000-0005-0000-0000-0000E51C0000}"/>
    <cellStyle name="Style 30 14" xfId="7288" xr:uid="{00000000-0005-0000-0000-0000E61C0000}"/>
    <cellStyle name="Style 30 15" xfId="7289" xr:uid="{00000000-0005-0000-0000-0000E71C0000}"/>
    <cellStyle name="Style 30 16" xfId="7290" xr:uid="{00000000-0005-0000-0000-0000E81C0000}"/>
    <cellStyle name="Style 30 2" xfId="7291" xr:uid="{00000000-0005-0000-0000-0000E91C0000}"/>
    <cellStyle name="Style 30 3" xfId="7292" xr:uid="{00000000-0005-0000-0000-0000EA1C0000}"/>
    <cellStyle name="Style 30 4" xfId="7293" xr:uid="{00000000-0005-0000-0000-0000EB1C0000}"/>
    <cellStyle name="Style 30 5" xfId="7294" xr:uid="{00000000-0005-0000-0000-0000EC1C0000}"/>
    <cellStyle name="Style 30 6" xfId="7295" xr:uid="{00000000-0005-0000-0000-0000ED1C0000}"/>
    <cellStyle name="Style 30 7" xfId="7296" xr:uid="{00000000-0005-0000-0000-0000EE1C0000}"/>
    <cellStyle name="Style 30 8" xfId="7297" xr:uid="{00000000-0005-0000-0000-0000EF1C0000}"/>
    <cellStyle name="Style 30 9" xfId="7298" xr:uid="{00000000-0005-0000-0000-0000F01C0000}"/>
    <cellStyle name="Style 31" xfId="14" xr:uid="{00000000-0005-0000-0000-0000F11C0000}"/>
    <cellStyle name="Style 31 2" xfId="7299" xr:uid="{00000000-0005-0000-0000-0000F21C0000}"/>
    <cellStyle name="Style 31 3" xfId="7300" xr:uid="{00000000-0005-0000-0000-0000F31C0000}"/>
    <cellStyle name="Style 31 4" xfId="7301" xr:uid="{00000000-0005-0000-0000-0000F41C0000}"/>
    <cellStyle name="Style 31 5" xfId="7302" xr:uid="{00000000-0005-0000-0000-0000F51C0000}"/>
    <cellStyle name="Style 32" xfId="15" xr:uid="{00000000-0005-0000-0000-0000F61C0000}"/>
    <cellStyle name="Style 32 2" xfId="31" xr:uid="{00000000-0005-0000-0000-0000F71C0000}"/>
    <cellStyle name="Style 32 3" xfId="7303" xr:uid="{00000000-0005-0000-0000-0000F81C0000}"/>
    <cellStyle name="Style 32 4" xfId="7304" xr:uid="{00000000-0005-0000-0000-0000F91C0000}"/>
    <cellStyle name="Style 32 5" xfId="7305" xr:uid="{00000000-0005-0000-0000-0000FA1C0000}"/>
    <cellStyle name="Style 32 6" xfId="7306" xr:uid="{00000000-0005-0000-0000-0000FB1C0000}"/>
    <cellStyle name="Style 32 7" xfId="7307" xr:uid="{00000000-0005-0000-0000-0000FC1C0000}"/>
    <cellStyle name="Style 33" xfId="16" xr:uid="{00000000-0005-0000-0000-0000FD1C0000}"/>
    <cellStyle name="Style 33 10" xfId="7308" xr:uid="{00000000-0005-0000-0000-0000FE1C0000}"/>
    <cellStyle name="Style 33 11" xfId="7309" xr:uid="{00000000-0005-0000-0000-0000FF1C0000}"/>
    <cellStyle name="Style 33 12" xfId="7310" xr:uid="{00000000-0005-0000-0000-0000001D0000}"/>
    <cellStyle name="Style 33 13" xfId="7311" xr:uid="{00000000-0005-0000-0000-0000011D0000}"/>
    <cellStyle name="Style 33 14" xfId="7312" xr:uid="{00000000-0005-0000-0000-0000021D0000}"/>
    <cellStyle name="Style 33 15" xfId="7313" xr:uid="{00000000-0005-0000-0000-0000031D0000}"/>
    <cellStyle name="Style 33 16" xfId="7314" xr:uid="{00000000-0005-0000-0000-0000041D0000}"/>
    <cellStyle name="Style 33 2" xfId="7315" xr:uid="{00000000-0005-0000-0000-0000051D0000}"/>
    <cellStyle name="Style 33 3" xfId="7316" xr:uid="{00000000-0005-0000-0000-0000061D0000}"/>
    <cellStyle name="Style 33 4" xfId="7317" xr:uid="{00000000-0005-0000-0000-0000071D0000}"/>
    <cellStyle name="Style 33 5" xfId="7318" xr:uid="{00000000-0005-0000-0000-0000081D0000}"/>
    <cellStyle name="Style 33 6" xfId="7319" xr:uid="{00000000-0005-0000-0000-0000091D0000}"/>
    <cellStyle name="Style 33 7" xfId="7320" xr:uid="{00000000-0005-0000-0000-00000A1D0000}"/>
    <cellStyle name="Style 33 8" xfId="7321" xr:uid="{00000000-0005-0000-0000-00000B1D0000}"/>
    <cellStyle name="Style 33 9" xfId="7322" xr:uid="{00000000-0005-0000-0000-00000C1D0000}"/>
    <cellStyle name="Style 34" xfId="17" xr:uid="{00000000-0005-0000-0000-00000D1D0000}"/>
    <cellStyle name="Style 34 10" xfId="7323" xr:uid="{00000000-0005-0000-0000-00000E1D0000}"/>
    <cellStyle name="Style 34 11" xfId="7324" xr:uid="{00000000-0005-0000-0000-00000F1D0000}"/>
    <cellStyle name="Style 34 12" xfId="7325" xr:uid="{00000000-0005-0000-0000-0000101D0000}"/>
    <cellStyle name="Style 34 13" xfId="7326" xr:uid="{00000000-0005-0000-0000-0000111D0000}"/>
    <cellStyle name="Style 34 14" xfId="7327" xr:uid="{00000000-0005-0000-0000-0000121D0000}"/>
    <cellStyle name="Style 34 15" xfId="7328" xr:uid="{00000000-0005-0000-0000-0000131D0000}"/>
    <cellStyle name="Style 34 16" xfId="7329" xr:uid="{00000000-0005-0000-0000-0000141D0000}"/>
    <cellStyle name="Style 34 2" xfId="7330" xr:uid="{00000000-0005-0000-0000-0000151D0000}"/>
    <cellStyle name="Style 34 3" xfId="7331" xr:uid="{00000000-0005-0000-0000-0000161D0000}"/>
    <cellStyle name="Style 34 4" xfId="7332" xr:uid="{00000000-0005-0000-0000-0000171D0000}"/>
    <cellStyle name="Style 34 5" xfId="7333" xr:uid="{00000000-0005-0000-0000-0000181D0000}"/>
    <cellStyle name="Style 34 6" xfId="7334" xr:uid="{00000000-0005-0000-0000-0000191D0000}"/>
    <cellStyle name="Style 34 7" xfId="7335" xr:uid="{00000000-0005-0000-0000-00001A1D0000}"/>
    <cellStyle name="Style 34 8" xfId="7336" xr:uid="{00000000-0005-0000-0000-00001B1D0000}"/>
    <cellStyle name="Style 34 9" xfId="7337" xr:uid="{00000000-0005-0000-0000-00001C1D0000}"/>
    <cellStyle name="Style 35" xfId="18" xr:uid="{00000000-0005-0000-0000-00001D1D0000}"/>
    <cellStyle name="Style 35 10" xfId="7338" xr:uid="{00000000-0005-0000-0000-00001E1D0000}"/>
    <cellStyle name="Style 35 11" xfId="7339" xr:uid="{00000000-0005-0000-0000-00001F1D0000}"/>
    <cellStyle name="Style 35 12" xfId="7340" xr:uid="{00000000-0005-0000-0000-0000201D0000}"/>
    <cellStyle name="Style 35 13" xfId="7341" xr:uid="{00000000-0005-0000-0000-0000211D0000}"/>
    <cellStyle name="Style 35 14" xfId="7342" xr:uid="{00000000-0005-0000-0000-0000221D0000}"/>
    <cellStyle name="Style 35 15" xfId="7343" xr:uid="{00000000-0005-0000-0000-0000231D0000}"/>
    <cellStyle name="Style 35 16" xfId="7344" xr:uid="{00000000-0005-0000-0000-0000241D0000}"/>
    <cellStyle name="Style 35 2" xfId="7345" xr:uid="{00000000-0005-0000-0000-0000251D0000}"/>
    <cellStyle name="Style 35 3" xfId="7346" xr:uid="{00000000-0005-0000-0000-0000261D0000}"/>
    <cellStyle name="Style 35 4" xfId="7347" xr:uid="{00000000-0005-0000-0000-0000271D0000}"/>
    <cellStyle name="Style 35 5" xfId="7348" xr:uid="{00000000-0005-0000-0000-0000281D0000}"/>
    <cellStyle name="Style 35 6" xfId="7349" xr:uid="{00000000-0005-0000-0000-0000291D0000}"/>
    <cellStyle name="Style 35 7" xfId="7350" xr:uid="{00000000-0005-0000-0000-00002A1D0000}"/>
    <cellStyle name="Style 35 8" xfId="7351" xr:uid="{00000000-0005-0000-0000-00002B1D0000}"/>
    <cellStyle name="Style 35 9" xfId="7352" xr:uid="{00000000-0005-0000-0000-00002C1D0000}"/>
    <cellStyle name="Style 36" xfId="19" xr:uid="{00000000-0005-0000-0000-00002D1D0000}"/>
    <cellStyle name="Style 36 10" xfId="7353" xr:uid="{00000000-0005-0000-0000-00002E1D0000}"/>
    <cellStyle name="Style 36 11" xfId="7354" xr:uid="{00000000-0005-0000-0000-00002F1D0000}"/>
    <cellStyle name="Style 36 12" xfId="7355" xr:uid="{00000000-0005-0000-0000-0000301D0000}"/>
    <cellStyle name="Style 36 13" xfId="7356" xr:uid="{00000000-0005-0000-0000-0000311D0000}"/>
    <cellStyle name="Style 36 14" xfId="7357" xr:uid="{00000000-0005-0000-0000-0000321D0000}"/>
    <cellStyle name="Style 36 15" xfId="7358" xr:uid="{00000000-0005-0000-0000-0000331D0000}"/>
    <cellStyle name="Style 36 16" xfId="7359" xr:uid="{00000000-0005-0000-0000-0000341D0000}"/>
    <cellStyle name="Style 36 2" xfId="7360" xr:uid="{00000000-0005-0000-0000-0000351D0000}"/>
    <cellStyle name="Style 36 3" xfId="7361" xr:uid="{00000000-0005-0000-0000-0000361D0000}"/>
    <cellStyle name="Style 36 4" xfId="7362" xr:uid="{00000000-0005-0000-0000-0000371D0000}"/>
    <cellStyle name="Style 36 5" xfId="7363" xr:uid="{00000000-0005-0000-0000-0000381D0000}"/>
    <cellStyle name="Style 36 6" xfId="7364" xr:uid="{00000000-0005-0000-0000-0000391D0000}"/>
    <cellStyle name="Style 36 7" xfId="7365" xr:uid="{00000000-0005-0000-0000-00003A1D0000}"/>
    <cellStyle name="Style 36 8" xfId="7366" xr:uid="{00000000-0005-0000-0000-00003B1D0000}"/>
    <cellStyle name="Style 36 9" xfId="7367" xr:uid="{00000000-0005-0000-0000-00003C1D0000}"/>
    <cellStyle name="Style 39" xfId="20" xr:uid="{00000000-0005-0000-0000-00003D1D0000}"/>
    <cellStyle name="Style 39 10" xfId="7368" xr:uid="{00000000-0005-0000-0000-00003E1D0000}"/>
    <cellStyle name="Style 39 11" xfId="7369" xr:uid="{00000000-0005-0000-0000-00003F1D0000}"/>
    <cellStyle name="Style 39 12" xfId="7370" xr:uid="{00000000-0005-0000-0000-0000401D0000}"/>
    <cellStyle name="Style 39 13" xfId="7371" xr:uid="{00000000-0005-0000-0000-0000411D0000}"/>
    <cellStyle name="Style 39 14" xfId="7372" xr:uid="{00000000-0005-0000-0000-0000421D0000}"/>
    <cellStyle name="Style 39 15" xfId="7373" xr:uid="{00000000-0005-0000-0000-0000431D0000}"/>
    <cellStyle name="Style 39 16" xfId="7374" xr:uid="{00000000-0005-0000-0000-0000441D0000}"/>
    <cellStyle name="Style 39 2" xfId="7375" xr:uid="{00000000-0005-0000-0000-0000451D0000}"/>
    <cellStyle name="Style 39 3" xfId="7376" xr:uid="{00000000-0005-0000-0000-0000461D0000}"/>
    <cellStyle name="Style 39 4" xfId="7377" xr:uid="{00000000-0005-0000-0000-0000471D0000}"/>
    <cellStyle name="Style 39 5" xfId="7378" xr:uid="{00000000-0005-0000-0000-0000481D0000}"/>
    <cellStyle name="Style 39 6" xfId="7379" xr:uid="{00000000-0005-0000-0000-0000491D0000}"/>
    <cellStyle name="Style 39 7" xfId="7380" xr:uid="{00000000-0005-0000-0000-00004A1D0000}"/>
    <cellStyle name="Style 39 8" xfId="7381" xr:uid="{00000000-0005-0000-0000-00004B1D0000}"/>
    <cellStyle name="Style 39 9" xfId="7382" xr:uid="{00000000-0005-0000-0000-00004C1D0000}"/>
    <cellStyle name="Table  - Style5" xfId="7383" xr:uid="{00000000-0005-0000-0000-00004D1D0000}"/>
    <cellStyle name="Table  - Style6" xfId="7384" xr:uid="{00000000-0005-0000-0000-00004E1D0000}"/>
    <cellStyle name="Text B &amp; U" xfId="7385" xr:uid="{00000000-0005-0000-0000-00004F1D0000}"/>
    <cellStyle name="Text STD 1" xfId="7386" xr:uid="{00000000-0005-0000-0000-0000501D0000}"/>
    <cellStyle name="Text STD 2" xfId="7387" xr:uid="{00000000-0005-0000-0000-0000511D0000}"/>
    <cellStyle name="Text STD 3" xfId="7388" xr:uid="{00000000-0005-0000-0000-0000521D0000}"/>
    <cellStyle name="Text Under 0" xfId="7389" xr:uid="{00000000-0005-0000-0000-0000531D0000}"/>
    <cellStyle name="Text Under 1" xfId="7390" xr:uid="{00000000-0005-0000-0000-0000541D0000}"/>
    <cellStyle name="Text Wrap" xfId="7391" xr:uid="{00000000-0005-0000-0000-0000551D0000}"/>
    <cellStyle name="Title  - Style1" xfId="7392" xr:uid="{00000000-0005-0000-0000-0000561D0000}"/>
    <cellStyle name="Title  - Style6" xfId="7393" xr:uid="{00000000-0005-0000-0000-0000571D0000}"/>
    <cellStyle name="Title 2" xfId="7394" xr:uid="{00000000-0005-0000-0000-0000581D0000}"/>
    <cellStyle name="Title 3" xfId="7395" xr:uid="{00000000-0005-0000-0000-0000591D0000}"/>
    <cellStyle name="Title 4" xfId="7396" xr:uid="{00000000-0005-0000-0000-00005A1D0000}"/>
    <cellStyle name="Total 2" xfId="7397" xr:uid="{00000000-0005-0000-0000-00005B1D0000}"/>
    <cellStyle name="Total 3" xfId="7398" xr:uid="{00000000-0005-0000-0000-00005C1D0000}"/>
    <cellStyle name="Total 4" xfId="7399" xr:uid="{00000000-0005-0000-0000-00005D1D0000}"/>
    <cellStyle name="Total 5" xfId="7400" xr:uid="{00000000-0005-0000-0000-00005E1D0000}"/>
    <cellStyle name="Total 6" xfId="7401" xr:uid="{00000000-0005-0000-0000-00005F1D0000}"/>
    <cellStyle name="TotCol - Style5" xfId="7402" xr:uid="{00000000-0005-0000-0000-0000601D0000}"/>
    <cellStyle name="TotCol - Style7" xfId="7403" xr:uid="{00000000-0005-0000-0000-0000611D0000}"/>
    <cellStyle name="TotRow - Style4" xfId="7404" xr:uid="{00000000-0005-0000-0000-0000621D0000}"/>
    <cellStyle name="TotRow - Style8" xfId="7405" xr:uid="{00000000-0005-0000-0000-0000631D0000}"/>
    <cellStyle name="Undefined" xfId="7406" xr:uid="{00000000-0005-0000-0000-0000641D0000}"/>
    <cellStyle name="UnDERLINED" xfId="7407" xr:uid="{00000000-0005-0000-0000-0000651D0000}"/>
    <cellStyle name="Warning Text 2" xfId="7408" xr:uid="{00000000-0005-0000-0000-0000661D0000}"/>
    <cellStyle name="Warning Text 3" xfId="7409" xr:uid="{00000000-0005-0000-0000-0000671D0000}"/>
    <cellStyle name="Warning Text 4" xfId="7410" xr:uid="{00000000-0005-0000-0000-0000681D0000}"/>
    <cellStyle name="Warning Text 5" xfId="7411" xr:uid="{00000000-0005-0000-0000-0000691D0000}"/>
    <cellStyle name="Warning Text 6" xfId="7412" xr:uid="{00000000-0005-0000-0000-00006A1D0000}"/>
  </cellStyles>
  <dxfs count="35">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ont>
        <b/>
        <i val="0"/>
      </font>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ont>
        <b/>
        <i val="0"/>
      </font>
    </dxf>
    <dxf>
      <font>
        <b/>
        <i val="0"/>
      </font>
    </dxf>
    <dxf>
      <font>
        <b/>
        <i val="0"/>
      </font>
    </dxf>
    <dxf>
      <font>
        <b/>
        <i val="0"/>
      </font>
    </dxf>
    <dxf>
      <fill>
        <patternFill>
          <bgColor theme="5" tint="0.39994506668294322"/>
        </patternFill>
      </fill>
    </dxf>
    <dxf>
      <fill>
        <patternFill>
          <bgColor theme="5" tint="0.59996337778862885"/>
        </patternFill>
      </fill>
    </dxf>
    <dxf>
      <font>
        <b/>
        <i val="0"/>
      </font>
    </dxf>
    <dxf>
      <fill>
        <patternFill>
          <bgColor theme="5" tint="0.39994506668294322"/>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
      <fill>
        <patternFill>
          <bgColor theme="5" tint="0.39994506668294322"/>
        </patternFill>
      </fill>
    </dxf>
    <dxf>
      <fill>
        <patternFill>
          <bgColor theme="5" tint="0.59996337778862885"/>
        </patternFill>
      </fill>
    </dxf>
  </dxfs>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7022112410076"/>
          <c:y val="6.2769226713879966E-2"/>
          <c:w val="0.85642007779622897"/>
          <c:h val="0.82753564611116359"/>
        </c:manualLayout>
      </c:layout>
      <c:scatterChart>
        <c:scatterStyle val="lineMarker"/>
        <c:varyColors val="0"/>
        <c:ser>
          <c:idx val="0"/>
          <c:order val="0"/>
          <c:spPr>
            <a:ln w="28575">
              <a:noFill/>
            </a:ln>
          </c:spPr>
          <c:marker>
            <c:spPr>
              <a:solidFill>
                <a:schemeClr val="tx1"/>
              </a:solidFill>
              <a:ln>
                <a:solidFill>
                  <a:schemeClr val="tx1"/>
                </a:solidFill>
              </a:ln>
            </c:spPr>
          </c:marker>
          <c:trendline>
            <c:trendlineType val="linear"/>
            <c:dispRSqr val="1"/>
            <c:dispEq val="1"/>
            <c:trendlineLbl>
              <c:layout>
                <c:manualLayout>
                  <c:x val="3.9511190133491381E-3"/>
                  <c:y val="-0.32806845572875065"/>
                </c:manualLayout>
              </c:layout>
              <c:numFmt formatCode="General" sourceLinked="0"/>
            </c:trendlineLbl>
          </c:trendline>
          <c:xVal>
            <c:numRef>
              <c:f>'JMC-6 Risk Premium'!$D$6:$D$127</c:f>
              <c:numCache>
                <c:formatCode>0.00%</c:formatCode>
                <c:ptCount val="122"/>
                <c:pt idx="0">
                  <c:v>7.8020624999999968E-2</c:v>
                </c:pt>
                <c:pt idx="1">
                  <c:v>7.8934374999999987E-2</c:v>
                </c:pt>
                <c:pt idx="2">
                  <c:v>7.4454461538461553E-2</c:v>
                </c:pt>
                <c:pt idx="3">
                  <c:v>7.5184696969696943E-2</c:v>
                </c:pt>
                <c:pt idx="4">
                  <c:v>7.0683968253968263E-2</c:v>
                </c:pt>
                <c:pt idx="5">
                  <c:v>6.8553230769230741E-2</c:v>
                </c:pt>
                <c:pt idx="6">
                  <c:v>6.3142727272727309E-2</c:v>
                </c:pt>
                <c:pt idx="7">
                  <c:v>6.1389999999999986E-2</c:v>
                </c:pt>
                <c:pt idx="8">
                  <c:v>6.5745156249999992E-2</c:v>
                </c:pt>
                <c:pt idx="9">
                  <c:v>7.3526307692307669E-2</c:v>
                </c:pt>
                <c:pt idx="10">
                  <c:v>7.5847727272727289E-2</c:v>
                </c:pt>
                <c:pt idx="11">
                  <c:v>7.9568461538461532E-2</c:v>
                </c:pt>
                <c:pt idx="12">
                  <c:v>7.6257230769230799E-2</c:v>
                </c:pt>
                <c:pt idx="13">
                  <c:v>6.9425846153846171E-2</c:v>
                </c:pt>
                <c:pt idx="14">
                  <c:v>6.7118615384615374E-2</c:v>
                </c:pt>
                <c:pt idx="15">
                  <c:v>6.2348153846153817E-2</c:v>
                </c:pt>
                <c:pt idx="16">
                  <c:v>6.2925692307692321E-2</c:v>
                </c:pt>
                <c:pt idx="17">
                  <c:v>6.9183230769230789E-2</c:v>
                </c:pt>
                <c:pt idx="18">
                  <c:v>6.9644696969696968E-2</c:v>
                </c:pt>
                <c:pt idx="19">
                  <c:v>6.6189999999999999E-2</c:v>
                </c:pt>
                <c:pt idx="20">
                  <c:v>6.8133281250000011E-2</c:v>
                </c:pt>
                <c:pt idx="21">
                  <c:v>6.9324153846153841E-2</c:v>
                </c:pt>
                <c:pt idx="22">
                  <c:v>6.5281666666666668E-2</c:v>
                </c:pt>
                <c:pt idx="23">
                  <c:v>6.1372272727272741E-2</c:v>
                </c:pt>
                <c:pt idx="24">
                  <c:v>5.8820156250000019E-2</c:v>
                </c:pt>
                <c:pt idx="25">
                  <c:v>5.8462461538461553E-2</c:v>
                </c:pt>
                <c:pt idx="26">
                  <c:v>5.4731969696969689E-2</c:v>
                </c:pt>
                <c:pt idx="27">
                  <c:v>5.1047272727272747E-2</c:v>
                </c:pt>
                <c:pt idx="28">
                  <c:v>5.3729687500000019E-2</c:v>
                </c:pt>
                <c:pt idx="29">
                  <c:v>5.794030769230768E-2</c:v>
                </c:pt>
                <c:pt idx="30">
                  <c:v>6.0375606060606074E-2</c:v>
                </c:pt>
                <c:pt idx="31">
                  <c:v>6.2528484848484861E-2</c:v>
                </c:pt>
                <c:pt idx="32">
                  <c:v>6.2912615384615386E-2</c:v>
                </c:pt>
                <c:pt idx="33">
                  <c:v>5.9723230769230765E-2</c:v>
                </c:pt>
                <c:pt idx="34">
                  <c:v>5.7871875000000017E-2</c:v>
                </c:pt>
                <c:pt idx="35">
                  <c:v>5.686107692307691E-2</c:v>
                </c:pt>
                <c:pt idx="36">
                  <c:v>5.4425937500000014E-2</c:v>
                </c:pt>
                <c:pt idx="37">
                  <c:v>5.699338461538464E-2</c:v>
                </c:pt>
                <c:pt idx="38">
                  <c:v>5.5225625000000021E-2</c:v>
                </c:pt>
                <c:pt idx="39">
                  <c:v>5.2970909090909089E-2</c:v>
                </c:pt>
                <c:pt idx="40">
                  <c:v>5.5132187499999999E-2</c:v>
                </c:pt>
                <c:pt idx="41">
                  <c:v>5.6129153846153849E-2</c:v>
                </c:pt>
                <c:pt idx="42">
                  <c:v>5.0848590909090899E-2</c:v>
                </c:pt>
                <c:pt idx="43">
                  <c:v>4.9307318181818195E-2</c:v>
                </c:pt>
                <c:pt idx="44">
                  <c:v>4.8490953125E-2</c:v>
                </c:pt>
                <c:pt idx="45">
                  <c:v>4.5979046153846168E-2</c:v>
                </c:pt>
                <c:pt idx="46">
                  <c:v>5.1104863636363636E-2</c:v>
                </c:pt>
                <c:pt idx="47">
                  <c:v>5.1142196969696976E-2</c:v>
                </c:pt>
                <c:pt idx="48">
                  <c:v>4.8753138461538476E-2</c:v>
                </c:pt>
                <c:pt idx="49">
                  <c:v>5.3192861538461533E-2</c:v>
                </c:pt>
                <c:pt idx="50">
                  <c:v>5.0588015151515148E-2</c:v>
                </c:pt>
                <c:pt idx="51">
                  <c:v>4.864845454545455E-2</c:v>
                </c:pt>
                <c:pt idx="52">
                  <c:v>4.6927312499999985E-2</c:v>
                </c:pt>
                <c:pt idx="53">
                  <c:v>4.4650938461538468E-2</c:v>
                </c:pt>
                <c:pt idx="54">
                  <c:v>4.4381742424242414E-2</c:v>
                </c:pt>
                <c:pt idx="55">
                  <c:v>4.6829078125E-2</c:v>
                </c:pt>
                <c:pt idx="56">
                  <c:v>4.633183076923076E-2</c:v>
                </c:pt>
                <c:pt idx="57">
                  <c:v>5.1406507692307687E-2</c:v>
                </c:pt>
                <c:pt idx="58">
                  <c:v>4.9925692307692303E-2</c:v>
                </c:pt>
                <c:pt idx="59">
                  <c:v>4.739560000000001E-2</c:v>
                </c:pt>
                <c:pt idx="60">
                  <c:v>4.7964107692307696E-2</c:v>
                </c:pt>
                <c:pt idx="61">
                  <c:v>4.9891384615384615E-2</c:v>
                </c:pt>
                <c:pt idx="62">
                  <c:v>4.9470430769230793E-2</c:v>
                </c:pt>
                <c:pt idx="63">
                  <c:v>4.6137848484848476E-2</c:v>
                </c:pt>
                <c:pt idx="64">
                  <c:v>4.4057984615384606E-2</c:v>
                </c:pt>
                <c:pt idx="65">
                  <c:v>4.5697861538461525E-2</c:v>
                </c:pt>
                <c:pt idx="66">
                  <c:v>4.4448575757575763E-2</c:v>
                </c:pt>
                <c:pt idx="67">
                  <c:v>3.648545454545455E-2</c:v>
                </c:pt>
                <c:pt idx="68">
                  <c:v>3.4371828125000004E-2</c:v>
                </c:pt>
                <c:pt idx="69">
                  <c:v>4.1675338461538453E-2</c:v>
                </c:pt>
                <c:pt idx="70">
                  <c:v>4.3207924242424235E-2</c:v>
                </c:pt>
                <c:pt idx="71">
                  <c:v>4.3368999999999998E-2</c:v>
                </c:pt>
                <c:pt idx="72">
                  <c:v>4.6233281250000008E-2</c:v>
                </c:pt>
                <c:pt idx="73">
                  <c:v>4.3635553846153849E-2</c:v>
                </c:pt>
                <c:pt idx="74">
                  <c:v>3.855463636363636E-2</c:v>
                </c:pt>
                <c:pt idx="75">
                  <c:v>4.1662787878787896E-2</c:v>
                </c:pt>
                <c:pt idx="76">
                  <c:v>4.5583796874999978E-2</c:v>
                </c:pt>
                <c:pt idx="77">
                  <c:v>4.3380446153846154E-2</c:v>
                </c:pt>
                <c:pt idx="78">
                  <c:v>3.692825757575758E-2</c:v>
                </c:pt>
                <c:pt idx="79">
                  <c:v>3.0392815384615392E-2</c:v>
                </c:pt>
                <c:pt idx="80">
                  <c:v>3.1351338461538467E-2</c:v>
                </c:pt>
                <c:pt idx="81">
                  <c:v>2.9340830769230764E-2</c:v>
                </c:pt>
                <c:pt idx="82">
                  <c:v>2.7412938461538462E-2</c:v>
                </c:pt>
                <c:pt idx="83">
                  <c:v>2.8642166666666666E-2</c:v>
                </c:pt>
                <c:pt idx="84">
                  <c:v>3.1295609374999998E-2</c:v>
                </c:pt>
                <c:pt idx="85">
                  <c:v>3.1398800000000004E-2</c:v>
                </c:pt>
                <c:pt idx="86">
                  <c:v>3.7113621212121202E-2</c:v>
                </c:pt>
                <c:pt idx="87">
                  <c:v>3.7872272727272713E-2</c:v>
                </c:pt>
                <c:pt idx="88">
                  <c:v>3.6892906249999989E-2</c:v>
                </c:pt>
                <c:pt idx="89">
                  <c:v>3.4420169230769224E-2</c:v>
                </c:pt>
                <c:pt idx="90">
                  <c:v>3.2637651515151515E-2</c:v>
                </c:pt>
                <c:pt idx="91">
                  <c:v>2.9634439393939404E-2</c:v>
                </c:pt>
                <c:pt idx="92">
                  <c:v>2.5536187500000005E-2</c:v>
                </c:pt>
                <c:pt idx="93">
                  <c:v>2.8846923076923076E-2</c:v>
                </c:pt>
                <c:pt idx="94">
                  <c:v>2.9591227272727273E-2</c:v>
                </c:pt>
                <c:pt idx="95">
                  <c:v>2.9592590909090898E-2</c:v>
                </c:pt>
                <c:pt idx="96">
                  <c:v>2.7197200000000001E-2</c:v>
                </c:pt>
                <c:pt idx="97">
                  <c:v>2.5666046153846152E-2</c:v>
                </c:pt>
                <c:pt idx="98">
                  <c:v>2.2773333333333333E-2</c:v>
                </c:pt>
                <c:pt idx="99">
                  <c:v>2.8326507692307684E-2</c:v>
                </c:pt>
                <c:pt idx="100">
                  <c:v>3.0435492307692304E-2</c:v>
                </c:pt>
                <c:pt idx="101">
                  <c:v>2.8955353846153841E-2</c:v>
                </c:pt>
                <c:pt idx="102">
                  <c:v>2.8157476923076918E-2</c:v>
                </c:pt>
                <c:pt idx="103">
                  <c:v>2.8170630769230768E-2</c:v>
                </c:pt>
                <c:pt idx="104">
                  <c:v>3.0233969230769233E-2</c:v>
                </c:pt>
                <c:pt idx="105">
                  <c:v>3.0863630769230772E-2</c:v>
                </c:pt>
                <c:pt idx="106">
                  <c:v>3.0584523076923074E-2</c:v>
                </c:pt>
                <c:pt idx="107">
                  <c:v>3.270189393939394E-2</c:v>
                </c:pt>
                <c:pt idx="108">
                  <c:v>3.0102703124999998E-2</c:v>
                </c:pt>
                <c:pt idx="109">
                  <c:v>2.7823599999999997E-2</c:v>
                </c:pt>
                <c:pt idx="110">
                  <c:v>2.2855318181818182E-2</c:v>
                </c:pt>
                <c:pt idx="111">
                  <c:v>2.2538393939393941E-2</c:v>
                </c:pt>
                <c:pt idx="112">
                  <c:v>1.8880323076923073E-2</c:v>
                </c:pt>
                <c:pt idx="113">
                  <c:v>1.3756846153846161E-2</c:v>
                </c:pt>
                <c:pt idx="114">
                  <c:v>1.3650969696969693E-2</c:v>
                </c:pt>
                <c:pt idx="115">
                  <c:v>1.6167287878787885E-2</c:v>
                </c:pt>
                <c:pt idx="116">
                  <c:v>2.0693546875000003E-2</c:v>
                </c:pt>
                <c:pt idx="117">
                  <c:v>2.2536384615384621E-2</c:v>
                </c:pt>
                <c:pt idx="118">
                  <c:v>1.9311075757575756E-2</c:v>
                </c:pt>
                <c:pt idx="119">
                  <c:v>1.943701515151515E-2</c:v>
                </c:pt>
                <c:pt idx="120">
                  <c:v>2.2523281249999996E-2</c:v>
                </c:pt>
                <c:pt idx="121">
                  <c:v>2.8070714285714293E-2</c:v>
                </c:pt>
              </c:numCache>
            </c:numRef>
          </c:xVal>
          <c:yVal>
            <c:numRef>
              <c:f>'JMC-6 Risk Premium'!$E$6:$E$127</c:f>
              <c:numCache>
                <c:formatCode>0.00%</c:formatCode>
                <c:ptCount val="122"/>
                <c:pt idx="0">
                  <c:v>4.5789375000000049E-2</c:v>
                </c:pt>
                <c:pt idx="1">
                  <c:v>3.9340625000000018E-2</c:v>
                </c:pt>
                <c:pt idx="2">
                  <c:v>4.585803846153845E-2</c:v>
                </c:pt>
                <c:pt idx="3">
                  <c:v>4.6221969696969706E-2</c:v>
                </c:pt>
                <c:pt idx="4">
                  <c:v>4.7673174603174592E-2</c:v>
                </c:pt>
                <c:pt idx="5">
                  <c:v>4.7857880341880349E-2</c:v>
                </c:pt>
                <c:pt idx="6">
                  <c:v>4.8373939393939358E-2</c:v>
                </c:pt>
                <c:pt idx="7">
                  <c:v>4.9026666666666677E-2</c:v>
                </c:pt>
                <c:pt idx="8">
                  <c:v>4.4924843750000013E-2</c:v>
                </c:pt>
                <c:pt idx="9">
                  <c:v>3.7773692307692328E-2</c:v>
                </c:pt>
                <c:pt idx="10">
                  <c:v>5.1652272727272713E-2</c:v>
                </c:pt>
                <c:pt idx="11">
                  <c:v>3.2814871794871789E-2</c:v>
                </c:pt>
                <c:pt idx="12">
                  <c:v>4.3355269230769197E-2</c:v>
                </c:pt>
                <c:pt idx="13">
                  <c:v>4.3736653846153828E-2</c:v>
                </c:pt>
                <c:pt idx="14">
                  <c:v>4.6581384615384622E-2</c:v>
                </c:pt>
                <c:pt idx="15">
                  <c:v>5.3494703296703319E-2</c:v>
                </c:pt>
                <c:pt idx="16">
                  <c:v>5.1674307692307686E-2</c:v>
                </c:pt>
                <c:pt idx="17">
                  <c:v>4.5405658119658091E-2</c:v>
                </c:pt>
                <c:pt idx="18">
                  <c:v>3.7355303030303044E-2</c:v>
                </c:pt>
                <c:pt idx="19">
                  <c:v>4.9409999999999996E-2</c:v>
                </c:pt>
                <c:pt idx="20">
                  <c:v>4.2666718749999985E-2</c:v>
                </c:pt>
                <c:pt idx="21">
                  <c:v>4.6842512820512813E-2</c:v>
                </c:pt>
                <c:pt idx="22">
                  <c:v>5.4718333333333327E-2</c:v>
                </c:pt>
                <c:pt idx="23">
                  <c:v>4.9227727272727263E-2</c:v>
                </c:pt>
                <c:pt idx="24">
                  <c:v>5.430484374999997E-2</c:v>
                </c:pt>
                <c:pt idx="25">
                  <c:v>6.3537538461538451E-2</c:v>
                </c:pt>
                <c:pt idx="26">
                  <c:v>6.1768030303030318E-2</c:v>
                </c:pt>
                <c:pt idx="27">
                  <c:v>7.1952727272727252E-2</c:v>
                </c:pt>
                <c:pt idx="28">
                  <c:v>5.027031249999999E-2</c:v>
                </c:pt>
                <c:pt idx="29">
                  <c:v>5.1459692307692317E-2</c:v>
                </c:pt>
                <c:pt idx="30">
                  <c:v>4.7124393939393924E-2</c:v>
                </c:pt>
                <c:pt idx="31">
                  <c:v>4.847151515151514E-2</c:v>
                </c:pt>
                <c:pt idx="32">
                  <c:v>4.9212384615384616E-2</c:v>
                </c:pt>
                <c:pt idx="33">
                  <c:v>5.0276769230769236E-2</c:v>
                </c:pt>
                <c:pt idx="34">
                  <c:v>5.8928124999999984E-2</c:v>
                </c:pt>
                <c:pt idx="35">
                  <c:v>6.8138923076923097E-2</c:v>
                </c:pt>
                <c:pt idx="36">
                  <c:v>5.932406249999999E-2</c:v>
                </c:pt>
                <c:pt idx="37">
                  <c:v>5.300661538461536E-2</c:v>
                </c:pt>
                <c:pt idx="38">
                  <c:v>5.2331517857142844E-2</c:v>
                </c:pt>
                <c:pt idx="39">
                  <c:v>6.696242424242424E-2</c:v>
                </c:pt>
                <c:pt idx="40">
                  <c:v>4.5367812500000007E-2</c:v>
                </c:pt>
                <c:pt idx="41">
                  <c:v>5.7920846153846149E-2</c:v>
                </c:pt>
                <c:pt idx="42">
                  <c:v>6.5651409090909107E-2</c:v>
                </c:pt>
                <c:pt idx="43">
                  <c:v>6.6359348484848452E-2</c:v>
                </c:pt>
                <c:pt idx="44">
                  <c:v>6.8709046874999999E-2</c:v>
                </c:pt>
                <c:pt idx="45">
                  <c:v>6.5645953846153821E-2</c:v>
                </c:pt>
                <c:pt idx="46">
                  <c:v>5.389513636363636E-2</c:v>
                </c:pt>
                <c:pt idx="47">
                  <c:v>6.2257803030303011E-2</c:v>
                </c:pt>
                <c:pt idx="48">
                  <c:v>6.1246861538461511E-2</c:v>
                </c:pt>
                <c:pt idx="49">
                  <c:v>5.3192852747252745E-2</c:v>
                </c:pt>
                <c:pt idx="50">
                  <c:v>5.6911984848484851E-2</c:v>
                </c:pt>
                <c:pt idx="51">
                  <c:v>6.3791545454545462E-2</c:v>
                </c:pt>
                <c:pt idx="52">
                  <c:v>5.9322687500000026E-2</c:v>
                </c:pt>
                <c:pt idx="53">
                  <c:v>5.8474061538461526E-2</c:v>
                </c:pt>
                <c:pt idx="54">
                  <c:v>6.6451590909090918E-2</c:v>
                </c:pt>
                <c:pt idx="55">
                  <c:v>5.9483421875000005E-2</c:v>
                </c:pt>
                <c:pt idx="56">
                  <c:v>6.0618169230769244E-2</c:v>
                </c:pt>
                <c:pt idx="57">
                  <c:v>5.6468492307692311E-2</c:v>
                </c:pt>
                <c:pt idx="58">
                  <c:v>5.3540974358974362E-2</c:v>
                </c:pt>
                <c:pt idx="59">
                  <c:v>5.9104399999999988E-2</c:v>
                </c:pt>
                <c:pt idx="60">
                  <c:v>5.7952558974358963E-2</c:v>
                </c:pt>
                <c:pt idx="61">
                  <c:v>5.3358615384615379E-2</c:v>
                </c:pt>
                <c:pt idx="62">
                  <c:v>5.4529569230769216E-2</c:v>
                </c:pt>
                <c:pt idx="63">
                  <c:v>6.0362151515151521E-2</c:v>
                </c:pt>
                <c:pt idx="64">
                  <c:v>6.2092015384615389E-2</c:v>
                </c:pt>
                <c:pt idx="65">
                  <c:v>5.9664638461538459E-2</c:v>
                </c:pt>
                <c:pt idx="66">
                  <c:v>5.9818090909090897E-2</c:v>
                </c:pt>
                <c:pt idx="67">
                  <c:v>6.7389545454545452E-2</c:v>
                </c:pt>
                <c:pt idx="68">
                  <c:v>7.3148171874999987E-2</c:v>
                </c:pt>
                <c:pt idx="69">
                  <c:v>6.5824661538461546E-2</c:v>
                </c:pt>
                <c:pt idx="70">
                  <c:v>6.1792075757575761E-2</c:v>
                </c:pt>
                <c:pt idx="71">
                  <c:v>6.2550999999999995E-2</c:v>
                </c:pt>
                <c:pt idx="72">
                  <c:v>5.9691718749999997E-2</c:v>
                </c:pt>
                <c:pt idx="73">
                  <c:v>5.8164446153846153E-2</c:v>
                </c:pt>
                <c:pt idx="74">
                  <c:v>6.5478696969696978E-2</c:v>
                </c:pt>
                <c:pt idx="75">
                  <c:v>6.2123878787878756E-2</c:v>
                </c:pt>
                <c:pt idx="76">
                  <c:v>5.5332869791666676E-2</c:v>
                </c:pt>
                <c:pt idx="77">
                  <c:v>5.9248125274725276E-2</c:v>
                </c:pt>
                <c:pt idx="78">
                  <c:v>6.8788409090909108E-2</c:v>
                </c:pt>
                <c:pt idx="79">
                  <c:v>7.3484962393162379E-2</c:v>
                </c:pt>
                <c:pt idx="80">
                  <c:v>7.1677232967032961E-2</c:v>
                </c:pt>
                <c:pt idx="81">
                  <c:v>7.0159169230769244E-2</c:v>
                </c:pt>
                <c:pt idx="82">
                  <c:v>7.1587061538461547E-2</c:v>
                </c:pt>
                <c:pt idx="83">
                  <c:v>7.2993127450980411E-2</c:v>
                </c:pt>
                <c:pt idx="84">
                  <c:v>6.7204390624999999E-2</c:v>
                </c:pt>
                <c:pt idx="85">
                  <c:v>6.7201199999999989E-2</c:v>
                </c:pt>
                <c:pt idx="86">
                  <c:v>6.4086378787878789E-2</c:v>
                </c:pt>
                <c:pt idx="87">
                  <c:v>6.1796477272727274E-2</c:v>
                </c:pt>
                <c:pt idx="88">
                  <c:v>6.165709375000001E-2</c:v>
                </c:pt>
                <c:pt idx="89">
                  <c:v>6.6579830769230783E-2</c:v>
                </c:pt>
                <c:pt idx="90">
                  <c:v>6.6362348484848482E-2</c:v>
                </c:pt>
                <c:pt idx="91">
                  <c:v>6.9805560606060579E-2</c:v>
                </c:pt>
                <c:pt idx="92">
                  <c:v>7.0838812500000001E-2</c:v>
                </c:pt>
                <c:pt idx="93">
                  <c:v>6.9419743589743579E-2</c:v>
                </c:pt>
                <c:pt idx="94">
                  <c:v>6.4408772727272731E-2</c:v>
                </c:pt>
                <c:pt idx="95">
                  <c:v>6.9032409090909089E-2</c:v>
                </c:pt>
                <c:pt idx="96">
                  <c:v>6.9802799999999984E-2</c:v>
                </c:pt>
                <c:pt idx="97">
                  <c:v>6.9133953846153853E-2</c:v>
                </c:pt>
                <c:pt idx="98">
                  <c:v>7.4576666666666652E-2</c:v>
                </c:pt>
                <c:pt idx="99">
                  <c:v>6.9993492307692307E-2</c:v>
                </c:pt>
                <c:pt idx="100">
                  <c:v>6.6747841025641019E-2</c:v>
                </c:pt>
                <c:pt idx="101">
                  <c:v>6.7473217582417575E-2</c:v>
                </c:pt>
                <c:pt idx="102">
                  <c:v>7.1842523076923084E-2</c:v>
                </c:pt>
                <c:pt idx="103">
                  <c:v>7.0893654945054937E-2</c:v>
                </c:pt>
                <c:pt idx="104">
                  <c:v>6.6649364102564099E-2</c:v>
                </c:pt>
                <c:pt idx="105">
                  <c:v>6.6611369230769213E-2</c:v>
                </c:pt>
                <c:pt idx="106">
                  <c:v>6.6275476923076948E-2</c:v>
                </c:pt>
                <c:pt idx="107">
                  <c:v>6.2523106060606071E-2</c:v>
                </c:pt>
                <c:pt idx="108">
                  <c:v>6.706396354166666E-2</c:v>
                </c:pt>
                <c:pt idx="109">
                  <c:v>6.7938899999999997E-2</c:v>
                </c:pt>
                <c:pt idx="110">
                  <c:v>7.2444681818181811E-2</c:v>
                </c:pt>
                <c:pt idx="111">
                  <c:v>7.6336606060606049E-2</c:v>
                </c:pt>
                <c:pt idx="112">
                  <c:v>7.8305391208791209E-2</c:v>
                </c:pt>
                <c:pt idx="113">
                  <c:v>8.1993153846153827E-2</c:v>
                </c:pt>
                <c:pt idx="114">
                  <c:v>7.9349030303030296E-2</c:v>
                </c:pt>
                <c:pt idx="115">
                  <c:v>7.9432712121212112E-2</c:v>
                </c:pt>
                <c:pt idx="116">
                  <c:v>7.3806453125000004E-2</c:v>
                </c:pt>
                <c:pt idx="117">
                  <c:v>7.2146948717948703E-2</c:v>
                </c:pt>
                <c:pt idx="118">
                  <c:v>7.3428924242424254E-2</c:v>
                </c:pt>
                <c:pt idx="119">
                  <c:v>7.7296318181818174E-2</c:v>
                </c:pt>
                <c:pt idx="120">
                  <c:v>7.1976718749999988E-2</c:v>
                </c:pt>
                <c:pt idx="121">
                  <c:v>6.6929285714285705E-2</c:v>
                </c:pt>
              </c:numCache>
            </c:numRef>
          </c:yVal>
          <c:smooth val="0"/>
          <c:extLst>
            <c:ext xmlns:c16="http://schemas.microsoft.com/office/drawing/2014/chart" uri="{C3380CC4-5D6E-409C-BE32-E72D297353CC}">
              <c16:uniqueId val="{00000001-213A-48DA-BD13-84DDAF445033}"/>
            </c:ext>
          </c:extLst>
        </c:ser>
        <c:dLbls>
          <c:showLegendKey val="0"/>
          <c:showVal val="0"/>
          <c:showCatName val="0"/>
          <c:showSerName val="0"/>
          <c:showPercent val="0"/>
          <c:showBubbleSize val="0"/>
        </c:dLbls>
        <c:axId val="562882664"/>
        <c:axId val="562883056"/>
      </c:scatterChart>
      <c:valAx>
        <c:axId val="562882664"/>
        <c:scaling>
          <c:orientation val="minMax"/>
          <c:max val="8.0000000000000016E-2"/>
          <c:min val="2.0000000000000004E-2"/>
        </c:scaling>
        <c:delete val="0"/>
        <c:axPos val="b"/>
        <c:title>
          <c:tx>
            <c:rich>
              <a:bodyPr/>
              <a:lstStyle/>
              <a:p>
                <a:pPr>
                  <a:defRPr/>
                </a:pPr>
                <a:r>
                  <a:rPr lang="en-US"/>
                  <a:t>U.S. Government 30-year Treasury Yield</a:t>
                </a:r>
              </a:p>
            </c:rich>
          </c:tx>
          <c:overlay val="0"/>
        </c:title>
        <c:numFmt formatCode="0.00%" sourceLinked="1"/>
        <c:majorTickMark val="out"/>
        <c:minorTickMark val="none"/>
        <c:tickLblPos val="nextTo"/>
        <c:crossAx val="562883056"/>
        <c:crosses val="autoZero"/>
        <c:crossBetween val="midCat"/>
      </c:valAx>
      <c:valAx>
        <c:axId val="562883056"/>
        <c:scaling>
          <c:orientation val="minMax"/>
          <c:max val="8.0000000000000043E-2"/>
          <c:min val="2.0000000000000011E-2"/>
        </c:scaling>
        <c:delete val="0"/>
        <c:axPos val="l"/>
        <c:majorGridlines/>
        <c:title>
          <c:tx>
            <c:rich>
              <a:bodyPr rot="-5400000" vert="horz"/>
              <a:lstStyle/>
              <a:p>
                <a:pPr>
                  <a:defRPr/>
                </a:pPr>
                <a:r>
                  <a:rPr lang="en-US"/>
                  <a:t>Risk Premium</a:t>
                </a:r>
              </a:p>
            </c:rich>
          </c:tx>
          <c:layout>
            <c:manualLayout>
              <c:xMode val="edge"/>
              <c:yMode val="edge"/>
              <c:x val="1.6867310930061753E-2"/>
              <c:y val="0.37302878268338169"/>
            </c:manualLayout>
          </c:layout>
          <c:overlay val="0"/>
        </c:title>
        <c:numFmt formatCode="0.00%" sourceLinked="1"/>
        <c:majorTickMark val="out"/>
        <c:minorTickMark val="none"/>
        <c:tickLblPos val="nextTo"/>
        <c:crossAx val="562882664"/>
        <c:crosses val="autoZero"/>
        <c:crossBetween val="midCat"/>
      </c:valAx>
    </c:plotArea>
    <c:plotVisOnly val="1"/>
    <c:dispBlanksAs val="gap"/>
    <c:showDLblsOverMax val="0"/>
  </c:chart>
  <c:txPr>
    <a:bodyPr/>
    <a:lstStyle/>
    <a:p>
      <a:pPr>
        <a:defRPr sz="800" baseline="0">
          <a:latin typeface="Arial" pitchFamily="34" charset="0"/>
        </a:defRPr>
      </a:pPr>
      <a:endParaRPr lang="en-US"/>
    </a:p>
  </c:txPr>
  <c:printSettings>
    <c:headerFooter/>
    <c:pageMargins b="0.75000000000000422" l="0.70000000000000062" r="0.70000000000000062" t="0.75000000000000422"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33617</xdr:colOff>
      <xdr:row>3</xdr:row>
      <xdr:rowOff>68356</xdr:rowOff>
    </xdr:from>
    <xdr:to>
      <xdr:col>12</xdr:col>
      <xdr:colOff>691627</xdr:colOff>
      <xdr:row>22</xdr:row>
      <xdr:rowOff>68356</xdr:rowOff>
    </xdr:to>
    <xdr:graphicFrame macro="">
      <xdr:nvGraphicFramePr>
        <xdr:cNvPr id="2" name="Chart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238125</xdr:colOff>
      <xdr:row>3</xdr:row>
      <xdr:rowOff>0</xdr:rowOff>
    </xdr:from>
    <xdr:to>
      <xdr:col>6</xdr:col>
      <xdr:colOff>123825</xdr:colOff>
      <xdr:row>5</xdr:row>
      <xdr:rowOff>104774</xdr:rowOff>
    </xdr:to>
    <xdr:sp macro="" textlink="">
      <xdr:nvSpPr>
        <xdr:cNvPr id="2" name="Object 1" hidden="1">
          <a:extLst>
            <a:ext uri="{63B3BB69-23CF-44E3-9099-C40C66FF867C}">
              <a14:compatExt xmlns:a14="http://schemas.microsoft.com/office/drawing/2010/main" spid="_x0000_s44033"/>
            </a:ext>
            <a:ext uri="{FF2B5EF4-FFF2-40B4-BE49-F238E27FC236}">
              <a16:creationId xmlns:a16="http://schemas.microsoft.com/office/drawing/2014/main" id="{5F564FCD-CCC3-468D-8385-705777DCD16B}"/>
            </a:ext>
          </a:extLst>
        </xdr:cNvPr>
        <xdr:cNvSpPr/>
      </xdr:nvSpPr>
      <xdr:spPr bwMode="auto">
        <a:xfrm>
          <a:off x="5233988" y="676275"/>
          <a:ext cx="1409700" cy="42862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ceadvisors.sharepoint.com/PARTAGE/Plan%20et%20controle/Partage/PAD_CT/2001%2004/PMGI01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oco365.sharepoint.com/General-Offices-GO/INCTAX/PROVIS/Old%20Link%20Fi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92.168.1.15\ceadata\FINANC\AFUDC\AFUDC%202002\AFUDC2002%20Forecast%20All%20Cos%20Act.%20thru%20Mar.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oco365.sharepoint.com/FINANC/AFUDC/AFUDC%202002/AFUDC2002%20Forecast%20All%20Cos%20Act.%20thru%20Mar.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EAFS1\CEAData\FINANC\AFUDC\AFUDC%202002\AFUDC2002%20Forecast%20All%20Cos%20Act.%20thru%20Ma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EAFS1\CEAData\General%20Ledger%20Accounting\ADI%20Vouchers\Amanda's%20ADI%20Vouchers\FY2013\January%202013\Uploaded\010-109%20MTM%20Jan-1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sheetName val="ct"/>
      <sheetName val="almg"/>
      <sheetName val="lt"/>
      <sheetName val="hyp"/>
      <sheetName val="heures"/>
      <sheetName val="gwh.m"/>
      <sheetName val="rép.m"/>
      <sheetName val="mw.m"/>
      <sheetName val="sommaire"/>
      <sheetName val="valid"/>
      <sheetName val="comp"/>
      <sheetName val="sorti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ld Link File"/>
      <sheetName val="DATABASE"/>
      <sheetName val="Sheet1"/>
      <sheetName val="Prior Period"/>
      <sheetName val="#REF"/>
      <sheetName val="CIAC Detail by Month"/>
      <sheetName val="METERS_&amp;_TRANSFORMERS"/>
      <sheetName val="JAN"/>
      <sheetName val="YTD"/>
      <sheetName val="APRIL"/>
      <sheetName val="FEDERAL"/>
      <sheetName val="purch software &lt;25k"/>
      <sheetName val="summary 98_1"/>
      <sheetName val="14802"/>
      <sheetName val="purch software expensed"/>
      <sheetName val="Headings"/>
      <sheetName val="Update Dates"/>
      <sheetName val="PARTNERSHIP RECAP"/>
      <sheetName val="Electric - FY1997"/>
      <sheetName val="Non-Statutory Deferred Taxes"/>
      <sheetName val="ADFIT Activity   {A}"/>
      <sheetName val="Adj. 2"/>
      <sheetName val="YE DEFN"/>
      <sheetName val="100144-Amor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NSP MN"/>
      <sheetName val="NSP WI"/>
      <sheetName val="PSCO"/>
      <sheetName val="SPS"/>
      <sheetName val="CHEY"/>
      <sheetName val="STD Forecast"/>
      <sheetName val="Commercial Paper"/>
      <sheetName val="Std Compare"/>
    </sheetNames>
    <sheetDataSet>
      <sheetData sheetId="0"/>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NSP MN"/>
      <sheetName val="NSP WI"/>
      <sheetName val="PSCO"/>
      <sheetName val="SPS"/>
      <sheetName val="CHEY"/>
      <sheetName val="STD Forecast"/>
      <sheetName val="Commercial Paper"/>
      <sheetName val="Std Compare"/>
    </sheetNames>
    <sheetDataSet>
      <sheetData sheetId="0"/>
      <sheetData sheetId="1"/>
      <sheetData sheetId="2"/>
      <sheetData sheetId="3"/>
      <sheetData sheetId="4"/>
      <sheetData sheetId="5"/>
      <sheetData sheetId="6"/>
      <sheetData sheetId="7"/>
      <sheetData sheetId="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sheetName val="NSP MN"/>
      <sheetName val="NSP WI"/>
      <sheetName val="PSCO"/>
      <sheetName val="SPS"/>
      <sheetName val="CHEY"/>
      <sheetName val="STD Forecast"/>
      <sheetName val="Commercial Paper"/>
      <sheetName val="Std Compare"/>
    </sheetNames>
    <sheetDataSet>
      <sheetData sheetId="0"/>
      <sheetData sheetId="1"/>
      <sheetData sheetId="2"/>
      <sheetData sheetId="3"/>
      <sheetData sheetId="4"/>
      <sheetData sheetId="5"/>
      <sheetData sheetId="6"/>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pCache"/>
      <sheetName val="BneWorkBookProperties"/>
      <sheetName val="BneLog"/>
      <sheetName val="G"/>
      <sheetName val="Sheet1 (2)"/>
      <sheetName val="with formulas"/>
      <sheetName val="Oct 14 Swaps"/>
      <sheetName val="Jun 17 Swaps"/>
      <sheetName val="T Lock"/>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B5DFA8-AF18-4C51-91FF-45A20EDA4161}">
  <dimension ref="A1"/>
  <sheetViews>
    <sheetView workbookViewId="0"/>
  </sheetViews>
  <sheetFormatPr defaultRowHeight="12.75"/>
  <sheetData>
    <row r="1" spans="1:1">
      <c r="A1" t="s">
        <v>0</v>
      </c>
    </row>
  </sheetData>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pageSetUpPr fitToPage="1"/>
  </sheetPr>
  <dimension ref="A1:M657"/>
  <sheetViews>
    <sheetView view="pageLayout" topLeftCell="A53" zoomScaleNormal="100" zoomScaleSheetLayoutView="70" workbookViewId="0">
      <selection activeCell="A27" sqref="A27:F27"/>
    </sheetView>
  </sheetViews>
  <sheetFormatPr defaultColWidth="9.140625" defaultRowHeight="12.75"/>
  <cols>
    <col min="1" max="1" width="3" style="32" customWidth="1"/>
    <col min="2" max="2" width="34.85546875" style="32" bestFit="1" customWidth="1"/>
    <col min="3" max="3" width="6.42578125" style="32" customWidth="1"/>
    <col min="4" max="4" width="13.28515625" style="32" customWidth="1"/>
    <col min="5" max="5" width="12.28515625" style="32" customWidth="1"/>
    <col min="6" max="6" width="14" style="32" customWidth="1"/>
    <col min="7" max="8" width="12" style="32" customWidth="1"/>
    <col min="9" max="9" width="16.85546875" style="32" customWidth="1"/>
    <col min="10" max="10" width="11.5703125" style="32" customWidth="1"/>
    <col min="11" max="11" width="13.140625" style="32" customWidth="1"/>
    <col min="12" max="12" width="12.42578125" style="32" customWidth="1"/>
    <col min="13" max="13" width="13.85546875" style="32" customWidth="1"/>
    <col min="14" max="16384" width="9.140625" style="32"/>
  </cols>
  <sheetData>
    <row r="1" spans="1:13" ht="12.75" customHeight="1">
      <c r="B1" s="33"/>
      <c r="C1" s="33"/>
      <c r="D1" s="33"/>
      <c r="E1" s="33"/>
      <c r="F1" s="33"/>
      <c r="G1" s="33"/>
      <c r="H1" s="33"/>
      <c r="I1" s="33"/>
      <c r="J1" s="33"/>
      <c r="K1" s="33"/>
      <c r="L1" s="33"/>
      <c r="M1" s="33"/>
    </row>
    <row r="2" spans="1:13">
      <c r="B2" s="268" t="s">
        <v>1320</v>
      </c>
      <c r="C2" s="268"/>
      <c r="D2" s="268"/>
      <c r="E2" s="268"/>
      <c r="F2" s="268"/>
      <c r="G2" s="268"/>
      <c r="H2" s="268"/>
      <c r="I2" s="268"/>
      <c r="J2" s="268"/>
      <c r="K2" s="268"/>
      <c r="L2" s="268"/>
      <c r="M2" s="268"/>
    </row>
    <row r="3" spans="1:13" ht="12.75" customHeight="1"/>
    <row r="4" spans="1:13" ht="12.75" customHeight="1" thickBot="1">
      <c r="D4" s="55" t="s">
        <v>22</v>
      </c>
      <c r="E4" s="55" t="s">
        <v>23</v>
      </c>
      <c r="F4" s="55" t="s">
        <v>24</v>
      </c>
      <c r="G4" s="55" t="s">
        <v>25</v>
      </c>
      <c r="H4" s="55" t="s">
        <v>26</v>
      </c>
      <c r="I4" s="55" t="s">
        <v>27</v>
      </c>
      <c r="J4" s="55" t="s">
        <v>28</v>
      </c>
      <c r="K4" s="55" t="s">
        <v>29</v>
      </c>
      <c r="L4" s="55" t="s">
        <v>30</v>
      </c>
      <c r="M4" s="55" t="s">
        <v>31</v>
      </c>
    </row>
    <row r="5" spans="1:13" ht="63" customHeight="1">
      <c r="A5" s="34"/>
      <c r="B5" s="217" t="s">
        <v>3</v>
      </c>
      <c r="C5" s="217" t="s">
        <v>32</v>
      </c>
      <c r="D5" s="227" t="s">
        <v>1321</v>
      </c>
      <c r="E5" s="227" t="s">
        <v>1322</v>
      </c>
      <c r="F5" s="227" t="s">
        <v>1323</v>
      </c>
      <c r="G5" s="227" t="s">
        <v>1324</v>
      </c>
      <c r="H5" s="227" t="s">
        <v>1325</v>
      </c>
      <c r="I5" s="227" t="s">
        <v>1326</v>
      </c>
      <c r="J5" s="227" t="s">
        <v>1327</v>
      </c>
      <c r="K5" s="227" t="s">
        <v>1328</v>
      </c>
      <c r="L5" s="227" t="s">
        <v>1329</v>
      </c>
      <c r="M5" s="227" t="s">
        <v>1330</v>
      </c>
    </row>
    <row r="6" spans="1:13" ht="12.75" customHeight="1">
      <c r="A6" s="34"/>
      <c r="D6" s="34"/>
      <c r="E6" s="34"/>
      <c r="F6" s="34"/>
      <c r="G6" s="34"/>
      <c r="H6" s="34"/>
      <c r="I6" s="34"/>
      <c r="J6" s="34"/>
      <c r="K6" s="34"/>
      <c r="L6" s="34"/>
      <c r="M6" s="34"/>
    </row>
    <row r="7" spans="1:13">
      <c r="A7" s="35"/>
      <c r="B7" s="9" t="s">
        <v>43</v>
      </c>
      <c r="C7" s="83" t="s">
        <v>44</v>
      </c>
      <c r="D7" s="203">
        <v>0.09</v>
      </c>
      <c r="E7" s="204">
        <v>4176.3</v>
      </c>
      <c r="F7" s="203">
        <v>0.57799999999999996</v>
      </c>
      <c r="G7" s="204">
        <f t="shared" ref="G7:G18" si="0">E7*F7</f>
        <v>2413.9013999999997</v>
      </c>
      <c r="H7" s="204">
        <v>5350</v>
      </c>
      <c r="I7" s="92">
        <v>0.57499999999999996</v>
      </c>
      <c r="J7" s="205">
        <f t="shared" ref="J7:J18" si="1">I7*H7</f>
        <v>3076.2499999999995</v>
      </c>
      <c r="K7" s="210">
        <f>IFERROR((J7/G7)^(1/5)-1, " ")</f>
        <v>4.9688453500872809E-2</v>
      </c>
      <c r="L7" s="36">
        <f t="shared" ref="L7:L19" si="2">IFERROR(2*(1+K7)/(2+K7), " ")</f>
        <v>1.0242419541447894</v>
      </c>
      <c r="M7" s="37">
        <f t="shared" ref="M7:M20" si="3">D7*L7</f>
        <v>9.2181775873031044E-2</v>
      </c>
    </row>
    <row r="8" spans="1:13">
      <c r="A8" s="35"/>
      <c r="B8" s="9" t="s">
        <v>48</v>
      </c>
      <c r="C8" s="83" t="s">
        <v>49</v>
      </c>
      <c r="D8" s="203">
        <v>0.11</v>
      </c>
      <c r="E8" s="204">
        <v>12725</v>
      </c>
      <c r="F8" s="203">
        <v>0.47099999999999997</v>
      </c>
      <c r="G8" s="204">
        <f t="shared" si="0"/>
        <v>5993.4749999999995</v>
      </c>
      <c r="H8" s="204">
        <v>17100</v>
      </c>
      <c r="I8" s="92">
        <v>0.44</v>
      </c>
      <c r="J8" s="205">
        <f t="shared" si="1"/>
        <v>7524</v>
      </c>
      <c r="K8" s="210">
        <f t="shared" ref="K8:K20" si="4">IFERROR((J8/G8)^(1/5)-1, " ")</f>
        <v>4.6535627536981927E-2</v>
      </c>
      <c r="L8" s="36">
        <f t="shared" si="2"/>
        <v>1.0227387331599929</v>
      </c>
      <c r="M8" s="37">
        <f t="shared" si="3"/>
        <v>0.11250126064759922</v>
      </c>
    </row>
    <row r="9" spans="1:13">
      <c r="A9" s="35"/>
      <c r="B9" s="9" t="s">
        <v>51</v>
      </c>
      <c r="C9" s="83" t="s">
        <v>52</v>
      </c>
      <c r="D9" s="203">
        <v>0.105</v>
      </c>
      <c r="E9" s="204">
        <v>22391</v>
      </c>
      <c r="F9" s="203">
        <v>0.433</v>
      </c>
      <c r="G9" s="204">
        <f t="shared" si="0"/>
        <v>9695.3029999999999</v>
      </c>
      <c r="H9" s="204">
        <v>29600</v>
      </c>
      <c r="I9" s="92">
        <v>0.48499999999999999</v>
      </c>
      <c r="J9" s="205">
        <f t="shared" si="1"/>
        <v>14356</v>
      </c>
      <c r="K9" s="210">
        <f t="shared" si="4"/>
        <v>8.1669073251357638E-2</v>
      </c>
      <c r="L9" s="36">
        <f t="shared" si="2"/>
        <v>1.0392324958374861</v>
      </c>
      <c r="M9" s="37">
        <f t="shared" si="3"/>
        <v>0.10911941206293604</v>
      </c>
    </row>
    <row r="10" spans="1:13">
      <c r="A10" s="35"/>
      <c r="B10" s="9" t="s">
        <v>54</v>
      </c>
      <c r="C10" s="83" t="s">
        <v>55</v>
      </c>
      <c r="D10" s="203">
        <v>0.11</v>
      </c>
      <c r="E10" s="204">
        <v>53734</v>
      </c>
      <c r="F10" s="203">
        <v>0.41699999999999998</v>
      </c>
      <c r="G10" s="204">
        <f t="shared" si="0"/>
        <v>22407.077999999998</v>
      </c>
      <c r="H10" s="204">
        <v>75700</v>
      </c>
      <c r="I10" s="92">
        <v>0.42499999999999999</v>
      </c>
      <c r="J10" s="205">
        <f t="shared" si="1"/>
        <v>32172.5</v>
      </c>
      <c r="K10" s="210">
        <f t="shared" si="4"/>
        <v>7.5028348423818336E-2</v>
      </c>
      <c r="L10" s="36">
        <f>IFERROR(2*(1+K10)/(2+K10), " ")</f>
        <v>1.0361577462210623</v>
      </c>
      <c r="M10" s="37">
        <f>D10*L10</f>
        <v>0.11397735208431685</v>
      </c>
    </row>
    <row r="11" spans="1:13">
      <c r="A11" s="35"/>
      <c r="B11" s="9" t="s">
        <v>56</v>
      </c>
      <c r="C11" s="83" t="s">
        <v>57</v>
      </c>
      <c r="D11" s="203">
        <v>9.5000000000000001E-2</v>
      </c>
      <c r="E11" s="204">
        <v>106950</v>
      </c>
      <c r="F11" s="203">
        <v>0.44</v>
      </c>
      <c r="G11" s="204">
        <f t="shared" si="0"/>
        <v>47058</v>
      </c>
      <c r="H11" s="204">
        <v>125600</v>
      </c>
      <c r="I11" s="92">
        <v>0.435</v>
      </c>
      <c r="J11" s="205">
        <f t="shared" si="1"/>
        <v>54636</v>
      </c>
      <c r="K11" s="210">
        <f t="shared" si="4"/>
        <v>3.0312778444565591E-2</v>
      </c>
      <c r="L11" s="36">
        <f t="shared" si="2"/>
        <v>1.0149301027735187</v>
      </c>
      <c r="M11" s="37">
        <f t="shared" si="3"/>
        <v>9.6418359763484271E-2</v>
      </c>
    </row>
    <row r="12" spans="1:13">
      <c r="A12" s="35"/>
      <c r="B12" s="9" t="s">
        <v>58</v>
      </c>
      <c r="C12" s="83" t="s">
        <v>59</v>
      </c>
      <c r="D12" s="203">
        <v>0.12</v>
      </c>
      <c r="E12" s="204">
        <v>41959</v>
      </c>
      <c r="F12" s="203">
        <v>0.33200000000000002</v>
      </c>
      <c r="G12" s="204">
        <f t="shared" si="0"/>
        <v>13930.388000000001</v>
      </c>
      <c r="H12" s="204">
        <v>50000</v>
      </c>
      <c r="I12" s="92">
        <v>0.34</v>
      </c>
      <c r="J12" s="205">
        <f t="shared" si="1"/>
        <v>17000</v>
      </c>
      <c r="K12" s="210">
        <f t="shared" si="4"/>
        <v>4.063191646744313E-2</v>
      </c>
      <c r="L12" s="36">
        <f t="shared" ref="L12" si="5">IFERROR(2*(1+K12)/(2+K12), " ")</f>
        <v>1.0199114382851473</v>
      </c>
      <c r="M12" s="37">
        <f t="shared" ref="M12" si="6">D12*L12</f>
        <v>0.12238937259421767</v>
      </c>
    </row>
    <row r="13" spans="1:13">
      <c r="A13" s="35"/>
      <c r="B13" s="9" t="s">
        <v>60</v>
      </c>
      <c r="C13" s="83" t="s">
        <v>61</v>
      </c>
      <c r="D13" s="203">
        <v>0.11</v>
      </c>
      <c r="E13" s="204">
        <v>36733</v>
      </c>
      <c r="F13" s="203">
        <v>0.317</v>
      </c>
      <c r="G13" s="204">
        <f t="shared" si="0"/>
        <v>11644.361000000001</v>
      </c>
      <c r="H13" s="204">
        <v>47000</v>
      </c>
      <c r="I13" s="92">
        <v>0.33</v>
      </c>
      <c r="J13" s="205">
        <f t="shared" si="1"/>
        <v>15510</v>
      </c>
      <c r="K13" s="210">
        <f t="shared" si="4"/>
        <v>5.9007967013537499E-2</v>
      </c>
      <c r="L13" s="36">
        <f t="shared" si="2"/>
        <v>1.028658445211907</v>
      </c>
      <c r="M13" s="37">
        <f t="shared" si="3"/>
        <v>0.11315242897330977</v>
      </c>
    </row>
    <row r="14" spans="1:13">
      <c r="A14" s="35"/>
      <c r="B14" s="9" t="s">
        <v>62</v>
      </c>
      <c r="C14" s="83" t="s">
        <v>63</v>
      </c>
      <c r="D14" s="203">
        <v>0.1</v>
      </c>
      <c r="E14" s="204">
        <v>18542</v>
      </c>
      <c r="F14" s="203">
        <v>0.499</v>
      </c>
      <c r="G14" s="204">
        <f t="shared" si="0"/>
        <v>9252.4580000000005</v>
      </c>
      <c r="H14" s="204">
        <v>23400</v>
      </c>
      <c r="I14" s="92">
        <v>0.47</v>
      </c>
      <c r="J14" s="205">
        <f t="shared" si="1"/>
        <v>10998</v>
      </c>
      <c r="K14" s="210">
        <f t="shared" si="4"/>
        <v>3.516914493852652E-2</v>
      </c>
      <c r="L14" s="36">
        <f t="shared" si="2"/>
        <v>1.0172806987694325</v>
      </c>
      <c r="M14" s="37">
        <f t="shared" si="3"/>
        <v>0.10172806987694326</v>
      </c>
    </row>
    <row r="15" spans="1:13">
      <c r="A15" s="35"/>
      <c r="B15" s="9" t="s">
        <v>64</v>
      </c>
      <c r="C15" s="83" t="s">
        <v>65</v>
      </c>
      <c r="D15" s="203">
        <v>9.5000000000000001E-2</v>
      </c>
      <c r="E15" s="204">
        <v>4524.1000000000004</v>
      </c>
      <c r="F15" s="203">
        <v>0.52800000000000002</v>
      </c>
      <c r="G15" s="204">
        <f t="shared" si="0"/>
        <v>2388.7248000000004</v>
      </c>
      <c r="H15" s="204">
        <v>5525</v>
      </c>
      <c r="I15" s="92">
        <v>0.53500000000000003</v>
      </c>
      <c r="J15" s="205">
        <f t="shared" si="1"/>
        <v>2955.875</v>
      </c>
      <c r="K15" s="210">
        <f t="shared" si="4"/>
        <v>4.3527717935321286E-2</v>
      </c>
      <c r="L15" s="36">
        <f t="shared" si="2"/>
        <v>1.0213002826207318</v>
      </c>
      <c r="M15" s="37">
        <f t="shared" si="3"/>
        <v>9.7023526848969519E-2</v>
      </c>
    </row>
    <row r="16" spans="1:13">
      <c r="A16" s="35"/>
      <c r="B16" s="9" t="s">
        <v>67</v>
      </c>
      <c r="C16" s="83" t="s">
        <v>68</v>
      </c>
      <c r="D16" s="203">
        <v>9.5000000000000001E-2</v>
      </c>
      <c r="E16" s="204">
        <v>4669.1000000000004</v>
      </c>
      <c r="F16" s="203">
        <v>0.57199999999999995</v>
      </c>
      <c r="G16" s="204">
        <f t="shared" si="0"/>
        <v>2670.7251999999999</v>
      </c>
      <c r="H16" s="204">
        <v>6800</v>
      </c>
      <c r="I16" s="92">
        <v>0.49</v>
      </c>
      <c r="J16" s="205">
        <f t="shared" si="1"/>
        <v>3332</v>
      </c>
      <c r="K16" s="210">
        <f t="shared" si="4"/>
        <v>4.523792158146045E-2</v>
      </c>
      <c r="L16" s="36">
        <f t="shared" si="2"/>
        <v>1.0221186596943601</v>
      </c>
      <c r="M16" s="37">
        <f t="shared" si="3"/>
        <v>9.7101272670964217E-2</v>
      </c>
    </row>
    <row r="17" spans="1:13">
      <c r="A17" s="35"/>
      <c r="B17" s="9" t="s">
        <v>100</v>
      </c>
      <c r="C17" s="83" t="s">
        <v>70</v>
      </c>
      <c r="D17" s="203">
        <v>0.13500000000000001</v>
      </c>
      <c r="E17" s="204">
        <v>88150</v>
      </c>
      <c r="F17" s="203">
        <v>0.42</v>
      </c>
      <c r="G17" s="204">
        <f t="shared" si="0"/>
        <v>37023</v>
      </c>
      <c r="H17" s="204">
        <v>126500</v>
      </c>
      <c r="I17" s="92">
        <v>0.44</v>
      </c>
      <c r="J17" s="205">
        <f t="shared" si="1"/>
        <v>55660</v>
      </c>
      <c r="K17" s="210">
        <f t="shared" si="4"/>
        <v>8.4961478843066596E-2</v>
      </c>
      <c r="L17" s="36">
        <f t="shared" ref="L17" si="7">IFERROR(2*(1+K17)/(2+K17), " ")</f>
        <v>1.0407496635814162</v>
      </c>
      <c r="M17" s="37">
        <f t="shared" ref="M17" si="8">D17*L17</f>
        <v>0.14050120458349119</v>
      </c>
    </row>
    <row r="18" spans="1:13">
      <c r="A18" s="35"/>
      <c r="B18" s="9" t="s">
        <v>71</v>
      </c>
      <c r="C18" s="83" t="s">
        <v>72</v>
      </c>
      <c r="D18" s="203">
        <v>0.13</v>
      </c>
      <c r="E18" s="204">
        <v>8552.7000000000007</v>
      </c>
      <c r="F18" s="203">
        <v>0.47399999999999998</v>
      </c>
      <c r="G18" s="204">
        <f t="shared" si="0"/>
        <v>4053.9798000000001</v>
      </c>
      <c r="H18" s="204">
        <v>10375</v>
      </c>
      <c r="I18" s="92">
        <v>0.495</v>
      </c>
      <c r="J18" s="205">
        <f t="shared" si="1"/>
        <v>5135.625</v>
      </c>
      <c r="K18" s="210">
        <f t="shared" si="4"/>
        <v>4.843701380382992E-2</v>
      </c>
      <c r="L18" s="36">
        <f t="shared" si="2"/>
        <v>1.023645839963556</v>
      </c>
      <c r="M18" s="37">
        <f t="shared" si="3"/>
        <v>0.13307395919526227</v>
      </c>
    </row>
    <row r="19" spans="1:13">
      <c r="A19" s="35"/>
      <c r="B19" s="9" t="s">
        <v>73</v>
      </c>
      <c r="C19" s="83" t="s">
        <v>74</v>
      </c>
      <c r="D19" s="203">
        <v>0.1</v>
      </c>
      <c r="E19" s="204">
        <v>6265</v>
      </c>
      <c r="F19" s="203">
        <v>0.432</v>
      </c>
      <c r="G19" s="204">
        <f>E19*F19</f>
        <v>2706.48</v>
      </c>
      <c r="H19" s="204">
        <v>7600</v>
      </c>
      <c r="I19" s="92">
        <v>0.42499999999999999</v>
      </c>
      <c r="J19" s="205">
        <f>I19*H19</f>
        <v>3230</v>
      </c>
      <c r="K19" s="210">
        <f t="shared" si="4"/>
        <v>3.5999486234902456E-2</v>
      </c>
      <c r="L19" s="36">
        <f t="shared" si="2"/>
        <v>1.0176814810014883</v>
      </c>
      <c r="M19" s="37">
        <f t="shared" si="3"/>
        <v>0.10176814810014884</v>
      </c>
    </row>
    <row r="20" spans="1:13">
      <c r="A20" s="35"/>
      <c r="B20" s="9" t="s">
        <v>75</v>
      </c>
      <c r="C20" s="83" t="s">
        <v>76</v>
      </c>
      <c r="D20" s="206">
        <v>0.11</v>
      </c>
      <c r="E20" s="207">
        <v>37391</v>
      </c>
      <c r="F20" s="206">
        <v>0.41799999999999998</v>
      </c>
      <c r="G20" s="207">
        <f>E20*F20</f>
        <v>15629.438</v>
      </c>
      <c r="H20" s="207">
        <v>49200</v>
      </c>
      <c r="I20" s="130">
        <v>0.42</v>
      </c>
      <c r="J20" s="208">
        <f>I20*H20</f>
        <v>20664</v>
      </c>
      <c r="K20" s="211">
        <f t="shared" si="4"/>
        <v>5.743627883299518E-2</v>
      </c>
      <c r="L20" s="36">
        <f>IFERROR(2*(1+K20)/(2+K20), " ")</f>
        <v>1.0279164314462141</v>
      </c>
      <c r="M20" s="37">
        <f t="shared" si="3"/>
        <v>0.11307080745908356</v>
      </c>
    </row>
    <row r="21" spans="1:13" ht="12.75" customHeight="1">
      <c r="A21" s="35"/>
      <c r="B21" s="38" t="s">
        <v>1155</v>
      </c>
      <c r="C21" s="39"/>
      <c r="D21" s="40"/>
      <c r="E21" s="40"/>
      <c r="F21" s="40"/>
      <c r="G21" s="40"/>
      <c r="H21" s="40"/>
      <c r="I21" s="40"/>
      <c r="J21" s="40"/>
      <c r="K21" s="40"/>
      <c r="L21" s="41"/>
      <c r="M21" s="42">
        <f>AVERAGE(M7:M20)</f>
        <v>0.11028621076669699</v>
      </c>
    </row>
    <row r="22" spans="1:13" ht="12.75" customHeight="1">
      <c r="A22" s="35"/>
      <c r="B22" s="32" t="s">
        <v>1331</v>
      </c>
      <c r="C22" s="55"/>
      <c r="D22" s="56"/>
      <c r="E22" s="56"/>
      <c r="F22" s="56"/>
      <c r="G22" s="56"/>
      <c r="H22" s="56"/>
      <c r="I22" s="56"/>
      <c r="J22" s="56"/>
      <c r="K22" s="56"/>
      <c r="M22" s="43">
        <f>MEDIAN(M7:M20)</f>
        <v>0.11081033635526763</v>
      </c>
    </row>
    <row r="23" spans="1:13" ht="12.75" customHeight="1">
      <c r="B23" s="57"/>
    </row>
    <row r="24" spans="1:13" ht="12.75" customHeight="1">
      <c r="B24" s="32" t="s">
        <v>77</v>
      </c>
      <c r="I24" s="44"/>
      <c r="J24" s="45"/>
    </row>
    <row r="25" spans="1:13" ht="12.75" customHeight="1">
      <c r="B25" s="73" t="s">
        <v>1332</v>
      </c>
      <c r="G25" s="46"/>
      <c r="H25" s="47"/>
      <c r="I25" s="44"/>
      <c r="J25" s="48"/>
      <c r="K25" s="47"/>
      <c r="L25" s="47"/>
      <c r="M25" s="47"/>
    </row>
    <row r="26" spans="1:13" ht="12.75" customHeight="1">
      <c r="B26" s="73" t="s">
        <v>1333</v>
      </c>
      <c r="G26" s="49"/>
      <c r="H26" s="49"/>
      <c r="I26" s="44"/>
      <c r="J26" s="45"/>
      <c r="K26" s="49"/>
      <c r="L26" s="49"/>
    </row>
    <row r="27" spans="1:13" ht="12.75" customHeight="1">
      <c r="B27" s="73" t="s">
        <v>1334</v>
      </c>
      <c r="G27" s="50"/>
      <c r="H27" s="50"/>
      <c r="I27" s="44"/>
      <c r="J27" s="48"/>
      <c r="K27" s="50"/>
      <c r="L27" s="50"/>
    </row>
    <row r="28" spans="1:13" ht="12.75" customHeight="1">
      <c r="B28" s="51" t="s">
        <v>1335</v>
      </c>
      <c r="E28" s="52"/>
      <c r="F28" s="53"/>
      <c r="I28" s="44"/>
      <c r="J28" s="45"/>
    </row>
    <row r="29" spans="1:13" ht="12.75" customHeight="1">
      <c r="B29" s="73" t="s">
        <v>105</v>
      </c>
      <c r="I29" s="44"/>
      <c r="J29" s="48"/>
    </row>
    <row r="30" spans="1:13" ht="12.75" customHeight="1">
      <c r="B30" s="73" t="s">
        <v>1336</v>
      </c>
      <c r="I30" s="44"/>
      <c r="J30" s="48"/>
    </row>
    <row r="31" spans="1:13" ht="12.75" customHeight="1">
      <c r="B31" s="51" t="s">
        <v>1337</v>
      </c>
      <c r="I31" s="44"/>
      <c r="J31" s="45"/>
    </row>
    <row r="32" spans="1:13" ht="12.75" customHeight="1">
      <c r="B32" s="51" t="s">
        <v>1338</v>
      </c>
      <c r="I32" s="44"/>
      <c r="J32" s="45"/>
    </row>
    <row r="33" spans="2:10" ht="12.75" customHeight="1">
      <c r="B33" s="51" t="s">
        <v>1339</v>
      </c>
      <c r="I33" s="44"/>
      <c r="J33" s="48"/>
    </row>
    <row r="34" spans="2:10" ht="12.75" customHeight="1">
      <c r="B34" s="51" t="s">
        <v>1340</v>
      </c>
      <c r="I34" s="44"/>
      <c r="J34" s="45"/>
    </row>
    <row r="35" spans="2:10" ht="12.75" customHeight="1">
      <c r="B35" s="51"/>
      <c r="I35" s="44"/>
      <c r="J35" s="45"/>
    </row>
    <row r="36" spans="2:10" ht="12.75" customHeight="1">
      <c r="B36" s="51"/>
      <c r="I36" s="44"/>
      <c r="J36" s="48"/>
    </row>
    <row r="37" spans="2:10" ht="12.75" customHeight="1">
      <c r="B37" s="51"/>
      <c r="I37" s="54"/>
      <c r="J37" s="48"/>
    </row>
    <row r="38" spans="2:10" ht="12.75" customHeight="1"/>
    <row r="39" spans="2:10" ht="12.75" customHeight="1"/>
    <row r="40" spans="2:10" ht="12.75" customHeight="1"/>
    <row r="41" spans="2:10" ht="12.75" customHeight="1"/>
    <row r="42" spans="2:10" ht="12.75" customHeight="1"/>
    <row r="43" spans="2:10" ht="12.75" customHeight="1"/>
    <row r="44" spans="2:10" ht="12.75" customHeight="1"/>
    <row r="45" spans="2:10" ht="12.75" customHeight="1"/>
    <row r="46" spans="2:10" ht="12.75" customHeight="1"/>
    <row r="47" spans="2:10" ht="12.75" customHeight="1"/>
    <row r="48" spans="2:10"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row r="60" ht="12.75" customHeight="1"/>
    <row r="61" ht="12.75" customHeight="1"/>
    <row r="62" ht="12.75" customHeight="1"/>
    <row r="63" ht="12.75" customHeight="1"/>
    <row r="64" ht="12.75" customHeight="1"/>
    <row r="65" ht="12.75" customHeight="1"/>
    <row r="66" ht="12.75" customHeight="1"/>
    <row r="67" ht="12.75" customHeight="1"/>
    <row r="68" ht="12.75" customHeight="1"/>
    <row r="69" ht="12.75" customHeight="1"/>
    <row r="70" ht="12.75" customHeight="1"/>
    <row r="71" ht="12.75" customHeight="1"/>
    <row r="72" ht="12.75" customHeight="1"/>
    <row r="73" ht="12.75" customHeight="1"/>
    <row r="74" ht="12.75" customHeight="1"/>
    <row r="75" ht="12.75" customHeight="1"/>
    <row r="76" ht="12.75" customHeight="1"/>
    <row r="77" ht="12.75" customHeight="1"/>
    <row r="78" ht="12.75" customHeight="1"/>
    <row r="79" ht="12.75" customHeight="1"/>
    <row r="80" ht="12.75" customHeight="1"/>
    <row r="81" ht="12.75" customHeight="1"/>
    <row r="82" ht="12.75" customHeight="1"/>
    <row r="83" ht="12.75" customHeight="1"/>
    <row r="84" ht="12.75" customHeight="1"/>
    <row r="85" ht="12.75" customHeight="1"/>
    <row r="86" ht="12.75" customHeight="1"/>
    <row r="87" ht="12.75" customHeight="1"/>
    <row r="88" ht="12.75" customHeight="1"/>
    <row r="89" ht="12.75" customHeight="1"/>
    <row r="90" ht="12.75" customHeight="1"/>
    <row r="91" ht="12.75" customHeight="1"/>
    <row r="92" ht="12.75" customHeight="1"/>
    <row r="93" ht="12.75" customHeight="1"/>
    <row r="94" ht="12.75" customHeight="1"/>
    <row r="95" ht="12.75" customHeight="1"/>
    <row r="96" ht="12.75" customHeight="1"/>
    <row r="97" ht="12.75" customHeight="1"/>
    <row r="98" ht="12.75" customHeight="1"/>
    <row r="99" ht="12.75" customHeight="1"/>
    <row r="100" ht="12.75" customHeight="1"/>
    <row r="101" ht="12.75" customHeight="1"/>
    <row r="102" ht="12.75" customHeight="1"/>
    <row r="103" ht="12.75" customHeight="1"/>
    <row r="104" ht="12.75" customHeight="1"/>
    <row r="105" ht="12.75" customHeight="1"/>
    <row r="106" ht="12.75" customHeight="1"/>
    <row r="107" ht="12.75" customHeight="1"/>
    <row r="108" ht="12.75" customHeight="1"/>
    <row r="109" ht="12.75" customHeight="1"/>
    <row r="110" ht="12.75" customHeight="1"/>
    <row r="111" ht="12.75" customHeight="1"/>
    <row r="112" ht="12.75" customHeight="1"/>
    <row r="113" ht="12.75" customHeight="1"/>
    <row r="114" ht="12.75" customHeight="1"/>
    <row r="115" ht="12.75" customHeight="1"/>
    <row r="116" ht="12.75" customHeight="1"/>
    <row r="117" ht="12.75" customHeight="1"/>
    <row r="118" ht="12.75" customHeight="1"/>
    <row r="119" ht="12.75" customHeight="1"/>
    <row r="120" ht="12.75" customHeight="1"/>
    <row r="121" ht="12.75" customHeight="1"/>
    <row r="122" ht="12.75" customHeight="1"/>
    <row r="123" ht="12.75" customHeight="1"/>
    <row r="124" ht="12.75" customHeight="1"/>
    <row r="125" ht="12.75" customHeight="1"/>
    <row r="126" ht="12.75" customHeight="1"/>
    <row r="127" ht="12.75" customHeight="1"/>
    <row r="128" ht="12.75" customHeight="1"/>
    <row r="129" ht="12.75" customHeight="1"/>
    <row r="130" ht="12.75" customHeight="1"/>
    <row r="131" ht="12.75" customHeight="1"/>
    <row r="132" ht="12.75" customHeight="1"/>
    <row r="133" ht="12.75" customHeight="1"/>
    <row r="134" ht="12.75" customHeight="1"/>
    <row r="135" ht="12.75" customHeight="1"/>
    <row r="136" ht="12.75" customHeight="1"/>
    <row r="137" ht="12.75" customHeight="1"/>
    <row r="138" ht="12.75" customHeight="1"/>
    <row r="139" ht="12.75" customHeight="1"/>
    <row r="140" ht="12.75" customHeight="1"/>
    <row r="141" ht="12.75" customHeight="1"/>
    <row r="142" ht="12.75" customHeight="1"/>
    <row r="143" ht="12.75" customHeight="1"/>
    <row r="144" ht="12.75" customHeight="1"/>
    <row r="145" ht="12.75" customHeight="1"/>
    <row r="146" ht="12.75" customHeight="1"/>
    <row r="147" ht="12.75" customHeight="1"/>
    <row r="148" ht="12.75" customHeight="1"/>
    <row r="149" ht="12.75" customHeight="1"/>
    <row r="150" ht="12.75" customHeight="1"/>
    <row r="151" ht="12.75" customHeight="1"/>
    <row r="152" ht="12.75" customHeight="1"/>
    <row r="153" ht="12.75" customHeight="1"/>
    <row r="154" ht="12.75" customHeight="1"/>
    <row r="155" ht="12.75" customHeight="1"/>
    <row r="156" ht="12.75" customHeight="1"/>
    <row r="157" ht="12.75" customHeight="1"/>
    <row r="158" ht="12.75" customHeight="1"/>
    <row r="159" ht="12.75" customHeight="1"/>
    <row r="160" ht="12.75" customHeight="1"/>
    <row r="161" ht="12.75" customHeight="1"/>
    <row r="162" ht="12.75" customHeight="1"/>
    <row r="163" ht="12.75" customHeight="1"/>
    <row r="164" ht="12.75" customHeight="1"/>
    <row r="165" ht="12.75" customHeight="1"/>
    <row r="166" ht="12.75" customHeight="1"/>
    <row r="167" ht="12.75" customHeight="1"/>
    <row r="168" ht="12.75" customHeight="1"/>
    <row r="169" ht="12.75" customHeight="1"/>
    <row r="170" ht="12.75" customHeight="1"/>
    <row r="171" ht="12.75" customHeight="1"/>
    <row r="172" ht="12.75" customHeight="1"/>
    <row r="173" ht="12.75" customHeight="1"/>
    <row r="174" ht="12.75" customHeight="1"/>
    <row r="175" ht="12.75" customHeight="1"/>
    <row r="176" ht="12.75" customHeight="1"/>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2.75" customHeight="1"/>
    <row r="378" ht="12.75" customHeight="1"/>
    <row r="379" ht="12.75" customHeight="1"/>
    <row r="380" ht="12.75" customHeight="1"/>
    <row r="381" ht="12.75" customHeight="1"/>
    <row r="382" ht="12.75" customHeight="1"/>
    <row r="383" ht="12.75" customHeight="1"/>
    <row r="384" ht="12.75" customHeight="1"/>
    <row r="385" ht="12.75" customHeight="1"/>
    <row r="386" ht="12.75" customHeight="1"/>
    <row r="387" ht="12.75" customHeight="1"/>
    <row r="388" ht="12.75" customHeight="1"/>
    <row r="389" ht="12.75" customHeight="1"/>
    <row r="390" ht="12.75" customHeight="1"/>
    <row r="391" ht="12.75" customHeight="1"/>
    <row r="392" ht="12.75" customHeight="1"/>
    <row r="393" ht="12.75" customHeight="1"/>
    <row r="394" ht="12.75" customHeight="1"/>
    <row r="395" ht="12.75" customHeight="1"/>
    <row r="396" ht="12.75" customHeight="1"/>
    <row r="397" ht="12.75" customHeight="1"/>
    <row r="398" ht="12.75" customHeight="1"/>
    <row r="399" ht="12.75" customHeight="1"/>
    <row r="400" ht="12.75" customHeight="1"/>
    <row r="401" ht="12.75" customHeight="1"/>
    <row r="402" ht="12.75" customHeight="1"/>
    <row r="403" ht="12.75" customHeight="1"/>
    <row r="404" ht="12.75" customHeight="1"/>
    <row r="405" ht="12.75" customHeight="1"/>
    <row r="406" ht="12.75" customHeight="1"/>
    <row r="407" ht="12.75" customHeight="1"/>
    <row r="408" ht="12.75" customHeight="1"/>
    <row r="409" ht="12.75" customHeight="1"/>
    <row r="410" ht="12.75" customHeight="1"/>
    <row r="411" ht="12.75" customHeight="1"/>
    <row r="412" ht="12.75" customHeight="1"/>
    <row r="413" ht="12.75" customHeight="1"/>
    <row r="414" ht="12.75" customHeight="1"/>
    <row r="415" ht="12.75" customHeight="1"/>
    <row r="416" ht="12.75" customHeight="1"/>
    <row r="417" ht="12.75" customHeight="1"/>
    <row r="418" ht="12.75" customHeight="1"/>
    <row r="419" ht="12.75" customHeight="1"/>
    <row r="420" ht="12.75" customHeight="1"/>
    <row r="421" ht="12.75" customHeight="1"/>
    <row r="422" ht="12.75" customHeight="1"/>
    <row r="423" ht="12.75" customHeight="1"/>
    <row r="424" ht="12.75" customHeight="1"/>
    <row r="425" ht="12.75" customHeight="1"/>
    <row r="426" ht="12.75" customHeight="1"/>
    <row r="427" ht="12.75" customHeight="1"/>
    <row r="428" ht="12.75" customHeight="1"/>
    <row r="429" ht="12.75" customHeight="1"/>
    <row r="430" ht="12.75" customHeight="1"/>
    <row r="431" ht="12.75" customHeight="1"/>
    <row r="432" ht="12.75" customHeight="1"/>
    <row r="433" ht="12.75" customHeight="1"/>
    <row r="434" ht="12.75" customHeight="1"/>
    <row r="435" ht="12.75" customHeight="1"/>
    <row r="436" ht="12.75" customHeight="1"/>
    <row r="437" ht="12.75" customHeight="1"/>
    <row r="438" ht="12.75" customHeight="1"/>
    <row r="439" ht="12.75" customHeight="1"/>
    <row r="440" ht="12.75" customHeight="1"/>
    <row r="441" ht="12.75" customHeight="1"/>
    <row r="442" ht="12.75" customHeight="1"/>
    <row r="443" ht="12.75" customHeight="1"/>
    <row r="444" ht="12.75" customHeight="1"/>
    <row r="445" ht="12.75" customHeight="1"/>
    <row r="446" ht="12.75" customHeight="1"/>
    <row r="447" ht="12.75" customHeight="1"/>
    <row r="448" ht="12.75" customHeight="1"/>
    <row r="449" ht="12.75" customHeight="1"/>
    <row r="450" ht="12.75" customHeight="1"/>
    <row r="451" ht="12.75" customHeight="1"/>
    <row r="452" ht="12.75" customHeight="1"/>
    <row r="453" ht="12.75" customHeight="1"/>
    <row r="454" ht="12.75" customHeight="1"/>
    <row r="455" ht="12.75" customHeight="1"/>
    <row r="456" ht="12.75" customHeight="1"/>
    <row r="457" ht="12.75" customHeight="1"/>
    <row r="458" ht="12.75" customHeight="1"/>
    <row r="459" ht="12.75" customHeight="1"/>
    <row r="460" ht="12.75" customHeight="1"/>
    <row r="461" ht="12.75" customHeight="1"/>
    <row r="462" ht="12.75" customHeight="1"/>
    <row r="463" ht="12.75" customHeight="1"/>
    <row r="464" ht="12.75" customHeight="1"/>
    <row r="465" ht="12.75" customHeight="1"/>
    <row r="466" ht="12.75" customHeight="1"/>
    <row r="467" ht="12.75" customHeight="1"/>
    <row r="468" ht="12.75" customHeight="1"/>
    <row r="469" ht="12.75" customHeight="1"/>
    <row r="470" ht="12.75" customHeight="1"/>
    <row r="471" ht="12.75" customHeight="1"/>
    <row r="472" ht="12.75" customHeight="1"/>
    <row r="473" ht="12.75" customHeight="1"/>
    <row r="474" ht="12.75" customHeight="1"/>
    <row r="475" ht="12.75" customHeight="1"/>
    <row r="476" ht="12.75" customHeight="1"/>
    <row r="477" ht="12.75" customHeight="1"/>
    <row r="478" ht="12.75" customHeight="1"/>
    <row r="479" ht="12.75" customHeight="1"/>
    <row r="480" ht="12.75" customHeight="1"/>
    <row r="481" ht="12.75" customHeight="1"/>
    <row r="482" ht="12.75" customHeight="1"/>
    <row r="483" ht="12.75" customHeight="1"/>
    <row r="484" ht="12.75" customHeight="1"/>
    <row r="485" ht="12.75" customHeight="1"/>
    <row r="486" ht="12.75" customHeight="1"/>
    <row r="487" ht="12.75" customHeight="1"/>
    <row r="488" ht="12.75" customHeight="1"/>
    <row r="489" ht="12.75" customHeight="1"/>
    <row r="490" ht="12.75" customHeight="1"/>
    <row r="491" ht="12.75" customHeight="1"/>
    <row r="492" ht="12.75" customHeight="1"/>
    <row r="493" ht="12.75" customHeight="1"/>
    <row r="494" ht="12.75" customHeight="1"/>
    <row r="495" ht="12.75" customHeight="1"/>
    <row r="496" ht="12.75" customHeight="1"/>
    <row r="497" ht="12.75" customHeight="1"/>
    <row r="498" ht="12.75" customHeight="1"/>
    <row r="499" ht="12.75" customHeight="1"/>
    <row r="500" ht="12.75" customHeight="1"/>
    <row r="501" ht="12.75" customHeight="1"/>
    <row r="502" ht="12.75" customHeight="1"/>
    <row r="503" ht="12.75" customHeight="1"/>
    <row r="504" ht="12.75" customHeight="1"/>
    <row r="505" ht="12.75" customHeight="1"/>
    <row r="506" ht="12.75" customHeight="1"/>
    <row r="507" ht="12.75" customHeight="1"/>
    <row r="508" ht="12.75" customHeight="1"/>
    <row r="509" ht="12.75" customHeight="1"/>
    <row r="510" ht="12.75" customHeight="1"/>
    <row r="511" ht="12.75" customHeight="1"/>
    <row r="512" ht="12.75" customHeight="1"/>
    <row r="513" ht="12.75" customHeight="1"/>
    <row r="514" ht="12.75" customHeight="1"/>
    <row r="515" ht="12.75" customHeight="1"/>
    <row r="516" ht="12.75" customHeight="1"/>
    <row r="517" ht="12.75" customHeight="1"/>
    <row r="518" ht="12.75" customHeight="1"/>
    <row r="519" ht="12.75" customHeight="1"/>
    <row r="520" ht="12.75" customHeight="1"/>
    <row r="521" ht="12.75" customHeight="1"/>
    <row r="522" ht="12.75" customHeight="1"/>
    <row r="523" ht="12.75" customHeight="1"/>
    <row r="524" ht="12.75" customHeight="1"/>
    <row r="525" ht="12.75" customHeight="1"/>
    <row r="526" ht="12.75" customHeight="1"/>
    <row r="527" ht="12.75" customHeight="1"/>
    <row r="528" ht="12.75" customHeight="1"/>
    <row r="529" ht="12.75" customHeight="1"/>
    <row r="530" ht="12.75" customHeight="1"/>
    <row r="531" ht="12.75" customHeight="1"/>
    <row r="532" ht="12.75" customHeight="1"/>
    <row r="533" ht="12.75" customHeight="1"/>
    <row r="534" ht="12.75" customHeight="1"/>
    <row r="535" ht="12.75" customHeight="1"/>
    <row r="536" ht="12.75" customHeight="1"/>
    <row r="537" ht="12.75" customHeight="1"/>
    <row r="538" ht="12.75" customHeight="1"/>
    <row r="539" ht="12.75" customHeight="1"/>
    <row r="540" ht="12.75" customHeight="1"/>
    <row r="541" ht="12.75" customHeight="1"/>
    <row r="542" ht="12.75" customHeight="1"/>
    <row r="543" ht="12.75" customHeight="1"/>
    <row r="544" ht="12.75" customHeight="1"/>
    <row r="545" ht="12.75" customHeight="1"/>
    <row r="546" ht="12.75" customHeight="1"/>
    <row r="547" ht="12.75" customHeight="1"/>
    <row r="548" ht="12.75" customHeight="1"/>
    <row r="549" ht="12.75" customHeight="1"/>
    <row r="550" ht="12.75" customHeight="1"/>
    <row r="551" ht="12.75" customHeight="1"/>
    <row r="552" ht="12.75" customHeight="1"/>
    <row r="553" ht="12.75" customHeight="1"/>
    <row r="554" ht="12.75" customHeight="1"/>
    <row r="555" ht="12.75" customHeight="1"/>
    <row r="556" ht="12.75" customHeight="1"/>
    <row r="557" ht="12.75" customHeight="1"/>
    <row r="558" ht="12.75" customHeight="1"/>
    <row r="559" ht="12.75" customHeight="1"/>
    <row r="560" ht="12.75" customHeight="1"/>
    <row r="561" ht="12.75" customHeight="1"/>
    <row r="562" ht="12.75" customHeight="1"/>
    <row r="563" ht="12.75" customHeight="1"/>
    <row r="564" ht="12.75" customHeight="1"/>
    <row r="565" ht="12.75" customHeight="1"/>
    <row r="566" ht="12.75" customHeight="1"/>
    <row r="567" ht="12.75" customHeight="1"/>
    <row r="568" ht="12.75" customHeight="1"/>
    <row r="569" ht="12.75" customHeight="1"/>
    <row r="570" ht="12.75" customHeight="1"/>
    <row r="571" ht="12.75" customHeight="1"/>
    <row r="572" ht="12.75" customHeight="1"/>
    <row r="573" ht="12.75" customHeight="1"/>
    <row r="574" ht="12.75" customHeight="1"/>
    <row r="575" ht="12.75" customHeight="1"/>
    <row r="576" ht="12.75" customHeight="1"/>
    <row r="577" ht="12.75" customHeight="1"/>
    <row r="578" ht="12.75" customHeight="1"/>
    <row r="579" ht="12.75" customHeight="1"/>
    <row r="580" ht="12.75" customHeight="1"/>
    <row r="581" ht="12.75" customHeight="1"/>
    <row r="582" ht="12.75" customHeight="1"/>
    <row r="583" ht="12.75" customHeight="1"/>
    <row r="584" ht="12.75" customHeight="1"/>
    <row r="585" ht="12.75" customHeight="1"/>
    <row r="586" ht="12.75" customHeight="1"/>
    <row r="587" ht="12.75" customHeight="1"/>
    <row r="588" ht="12.75" customHeight="1"/>
    <row r="589" ht="12.75" customHeight="1"/>
    <row r="590" ht="12.75" customHeight="1"/>
    <row r="591" ht="12.75" customHeight="1"/>
    <row r="592" ht="12.75" customHeight="1"/>
    <row r="593" ht="12.75" customHeight="1"/>
    <row r="594" ht="12.75" customHeight="1"/>
    <row r="595" ht="12.75" customHeight="1"/>
    <row r="596" ht="12.75" customHeight="1"/>
    <row r="597" ht="12.75" customHeight="1"/>
    <row r="598" ht="12.75" customHeight="1"/>
    <row r="599" ht="12.75" customHeight="1"/>
    <row r="600" ht="12.75" customHeight="1"/>
    <row r="601" ht="12.75" customHeight="1"/>
    <row r="602" ht="12.75" customHeight="1"/>
    <row r="603" ht="12.75" customHeight="1"/>
    <row r="604" ht="12.75" customHeight="1"/>
    <row r="605" ht="12.75" customHeight="1"/>
    <row r="606" ht="12.75" customHeight="1"/>
    <row r="607" ht="12.75" customHeight="1"/>
    <row r="608" ht="12.75" customHeight="1"/>
    <row r="609" ht="12.75" customHeight="1"/>
    <row r="610" ht="12.75" customHeight="1"/>
    <row r="611" ht="12.75" customHeight="1"/>
    <row r="612" ht="12.75" customHeight="1"/>
    <row r="613" ht="12.75" customHeight="1"/>
    <row r="614" ht="12.75" customHeight="1"/>
    <row r="615" ht="12.75" customHeight="1"/>
    <row r="616" ht="12.75" customHeight="1"/>
    <row r="617" ht="12.75" customHeight="1"/>
    <row r="618" ht="12.75" customHeight="1"/>
    <row r="619" ht="12.75" customHeight="1"/>
    <row r="620" ht="12.75" customHeight="1"/>
    <row r="621" ht="12.75" customHeight="1"/>
    <row r="622" ht="12.75" customHeight="1"/>
    <row r="623" ht="12.75" customHeight="1"/>
    <row r="624" ht="12.75" customHeight="1"/>
    <row r="625" ht="12.75" customHeight="1"/>
    <row r="626" ht="12.75" customHeight="1"/>
    <row r="627" ht="12.75" customHeight="1"/>
    <row r="628" ht="12.75" customHeight="1"/>
    <row r="629" ht="12.75" customHeight="1"/>
    <row r="630" ht="12.75" customHeight="1"/>
    <row r="631" ht="12.75" customHeight="1"/>
    <row r="632" ht="12.75" customHeight="1"/>
    <row r="633" ht="12.75" customHeight="1"/>
    <row r="634" ht="12.75" customHeight="1"/>
    <row r="635" ht="12.75" customHeight="1"/>
    <row r="636" ht="12.75" customHeight="1"/>
    <row r="637" ht="12.75" customHeight="1"/>
    <row r="638" ht="12.75" customHeight="1"/>
    <row r="639" ht="12.75" customHeight="1"/>
    <row r="640" ht="12.75" customHeight="1"/>
    <row r="641" ht="12.75" customHeight="1"/>
    <row r="642" ht="12.75" customHeight="1"/>
    <row r="643" ht="12.75" customHeight="1"/>
    <row r="644" ht="12.75" customHeight="1"/>
    <row r="645" ht="12.75" customHeight="1"/>
    <row r="646" ht="12.75" customHeight="1"/>
    <row r="647" ht="12.75" customHeight="1"/>
    <row r="648" ht="12.75" customHeight="1"/>
    <row r="649" ht="12.75" customHeight="1"/>
    <row r="650" ht="12.75" customHeight="1"/>
    <row r="651" ht="12.75" customHeight="1"/>
    <row r="652" ht="12.75" customHeight="1"/>
    <row r="653" ht="12.75" customHeight="1"/>
    <row r="654" ht="12.75" customHeight="1"/>
    <row r="655" ht="12.75" customHeight="1"/>
    <row r="656" ht="12.75" customHeight="1"/>
    <row r="657" ht="12.75" customHeight="1"/>
  </sheetData>
  <mergeCells count="1">
    <mergeCell ref="B2:M2"/>
  </mergeCells>
  <conditionalFormatting sqref="D21:K22">
    <cfRule type="expression" dxfId="18" priority="17">
      <formula>$D21="Yes"</formula>
    </cfRule>
  </conditionalFormatting>
  <conditionalFormatting sqref="E28:F28">
    <cfRule type="expression" dxfId="17" priority="18">
      <formula>$D14="Yes"</formula>
    </cfRule>
  </conditionalFormatting>
  <conditionalFormatting sqref="I33:J33 I36:J37 B18:C20">
    <cfRule type="expression" dxfId="16" priority="13">
      <formula>"(blank)"</formula>
    </cfRule>
  </conditionalFormatting>
  <conditionalFormatting sqref="I33:J33 I36:J37 B18:C20">
    <cfRule type="expression" dxfId="15" priority="14">
      <formula>#REF!</formula>
    </cfRule>
  </conditionalFormatting>
  <conditionalFormatting sqref="I25:J25">
    <cfRule type="expression" dxfId="14" priority="11">
      <formula>"(blank)"</formula>
    </cfRule>
  </conditionalFormatting>
  <conditionalFormatting sqref="I25:J25">
    <cfRule type="expression" dxfId="13" priority="12">
      <formula>#REF!</formula>
    </cfRule>
  </conditionalFormatting>
  <conditionalFormatting sqref="I27:J27">
    <cfRule type="expression" dxfId="12" priority="9">
      <formula>"(blank)"</formula>
    </cfRule>
  </conditionalFormatting>
  <conditionalFormatting sqref="I27:J27">
    <cfRule type="expression" dxfId="11" priority="10">
      <formula>#REF!</formula>
    </cfRule>
  </conditionalFormatting>
  <conditionalFormatting sqref="I29:J30">
    <cfRule type="expression" dxfId="10" priority="7">
      <formula>"(blank)"</formula>
    </cfRule>
  </conditionalFormatting>
  <conditionalFormatting sqref="I29:J30">
    <cfRule type="expression" dxfId="9" priority="8">
      <formula>#REF!</formula>
    </cfRule>
  </conditionalFormatting>
  <conditionalFormatting sqref="D7:J20">
    <cfRule type="expression" dxfId="8" priority="6">
      <formula>$D7="Yes"</formula>
    </cfRule>
  </conditionalFormatting>
  <conditionalFormatting sqref="B7:C16">
    <cfRule type="expression" dxfId="7" priority="3">
      <formula>"(blank)"</formula>
    </cfRule>
  </conditionalFormatting>
  <conditionalFormatting sqref="B7:C16">
    <cfRule type="expression" dxfId="6" priority="4">
      <formula>#REF!</formula>
    </cfRule>
  </conditionalFormatting>
  <conditionalFormatting sqref="B17:C17">
    <cfRule type="expression" dxfId="5" priority="1">
      <formula>"(blank)"</formula>
    </cfRule>
  </conditionalFormatting>
  <conditionalFormatting sqref="B17:C17">
    <cfRule type="expression" dxfId="4" priority="2">
      <formula>#REF!</formula>
    </cfRule>
  </conditionalFormatting>
  <pageMargins left="0.6" right="0.6" top="0.85" bottom="0.6" header="0.6" footer="0.3"/>
  <pageSetup scale="72" orientation="landscape" useFirstPageNumber="1" r:id="rId1"/>
  <headerFooter scaleWithDoc="0">
    <oddHeader>&amp;RDocket No. 44280
Exhibit JMC-7
Page &amp;P of &amp;N</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FB8263-01AF-45D9-B3F3-BAC2677F5A75}">
  <dimension ref="A2:N39"/>
  <sheetViews>
    <sheetView view="pageLayout" zoomScale="70" zoomScaleNormal="85" zoomScaleSheetLayoutView="100" zoomScalePageLayoutView="70" workbookViewId="0">
      <selection activeCell="A27" sqref="A27:F27"/>
    </sheetView>
  </sheetViews>
  <sheetFormatPr defaultRowHeight="12.75"/>
  <cols>
    <col min="1" max="1" width="35.5703125" customWidth="1"/>
    <col min="2" max="7" width="10.7109375" customWidth="1"/>
    <col min="8" max="11" width="12.7109375" customWidth="1"/>
    <col min="12" max="13" width="10.5703125" customWidth="1"/>
    <col min="14" max="14" width="9.140625" customWidth="1"/>
    <col min="15" max="15" width="10.5703125" bestFit="1" customWidth="1"/>
    <col min="257" max="257" width="24.42578125" customWidth="1"/>
    <col min="258" max="258" width="11.5703125" bestFit="1" customWidth="1"/>
    <col min="259" max="259" width="12.140625" customWidth="1"/>
    <col min="261" max="261" width="9.28515625" bestFit="1" customWidth="1"/>
    <col min="262" max="262" width="12.7109375" bestFit="1" customWidth="1"/>
    <col min="263" max="263" width="11.140625" bestFit="1" customWidth="1"/>
    <col min="264" max="264" width="13.7109375" bestFit="1" customWidth="1"/>
    <col min="265" max="265" width="17.28515625" customWidth="1"/>
    <col min="266" max="266" width="15.85546875" customWidth="1"/>
    <col min="267" max="267" width="13.140625" customWidth="1"/>
    <col min="268" max="268" width="10.5703125" bestFit="1" customWidth="1"/>
    <col min="270" max="270" width="4.85546875" bestFit="1" customWidth="1"/>
    <col min="271" max="271" width="10.5703125" bestFit="1" customWidth="1"/>
    <col min="513" max="513" width="24.42578125" customWidth="1"/>
    <col min="514" max="514" width="11.5703125" bestFit="1" customWidth="1"/>
    <col min="515" max="515" width="12.140625" customWidth="1"/>
    <col min="517" max="517" width="9.28515625" bestFit="1" customWidth="1"/>
    <col min="518" max="518" width="12.7109375" bestFit="1" customWidth="1"/>
    <col min="519" max="519" width="11.140625" bestFit="1" customWidth="1"/>
    <col min="520" max="520" width="13.7109375" bestFit="1" customWidth="1"/>
    <col min="521" max="521" width="17.28515625" customWidth="1"/>
    <col min="522" max="522" width="15.85546875" customWidth="1"/>
    <col min="523" max="523" width="13.140625" customWidth="1"/>
    <col min="524" max="524" width="10.5703125" bestFit="1" customWidth="1"/>
    <col min="526" max="526" width="4.85546875" bestFit="1" customWidth="1"/>
    <col min="527" max="527" width="10.5703125" bestFit="1" customWidth="1"/>
    <col min="769" max="769" width="24.42578125" customWidth="1"/>
    <col min="770" max="770" width="11.5703125" bestFit="1" customWidth="1"/>
    <col min="771" max="771" width="12.140625" customWidth="1"/>
    <col min="773" max="773" width="9.28515625" bestFit="1" customWidth="1"/>
    <col min="774" max="774" width="12.7109375" bestFit="1" customWidth="1"/>
    <col min="775" max="775" width="11.140625" bestFit="1" customWidth="1"/>
    <col min="776" max="776" width="13.7109375" bestFit="1" customWidth="1"/>
    <col min="777" max="777" width="17.28515625" customWidth="1"/>
    <col min="778" max="778" width="15.85546875" customWidth="1"/>
    <col min="779" max="779" width="13.140625" customWidth="1"/>
    <col min="780" max="780" width="10.5703125" bestFit="1" customWidth="1"/>
    <col min="782" max="782" width="4.85546875" bestFit="1" customWidth="1"/>
    <col min="783" max="783" width="10.5703125" bestFit="1" customWidth="1"/>
    <col min="1025" max="1025" width="24.42578125" customWidth="1"/>
    <col min="1026" max="1026" width="11.5703125" bestFit="1" customWidth="1"/>
    <col min="1027" max="1027" width="12.140625" customWidth="1"/>
    <col min="1029" max="1029" width="9.28515625" bestFit="1" customWidth="1"/>
    <col min="1030" max="1030" width="12.7109375" bestFit="1" customWidth="1"/>
    <col min="1031" max="1031" width="11.140625" bestFit="1" customWidth="1"/>
    <col min="1032" max="1032" width="13.7109375" bestFit="1" customWidth="1"/>
    <col min="1033" max="1033" width="17.28515625" customWidth="1"/>
    <col min="1034" max="1034" width="15.85546875" customWidth="1"/>
    <col min="1035" max="1035" width="13.140625" customWidth="1"/>
    <col min="1036" max="1036" width="10.5703125" bestFit="1" customWidth="1"/>
    <col min="1038" max="1038" width="4.85546875" bestFit="1" customWidth="1"/>
    <col min="1039" max="1039" width="10.5703125" bestFit="1" customWidth="1"/>
    <col min="1281" max="1281" width="24.42578125" customWidth="1"/>
    <col min="1282" max="1282" width="11.5703125" bestFit="1" customWidth="1"/>
    <col min="1283" max="1283" width="12.140625" customWidth="1"/>
    <col min="1285" max="1285" width="9.28515625" bestFit="1" customWidth="1"/>
    <col min="1286" max="1286" width="12.7109375" bestFit="1" customWidth="1"/>
    <col min="1287" max="1287" width="11.140625" bestFit="1" customWidth="1"/>
    <col min="1288" max="1288" width="13.7109375" bestFit="1" customWidth="1"/>
    <col min="1289" max="1289" width="17.28515625" customWidth="1"/>
    <col min="1290" max="1290" width="15.85546875" customWidth="1"/>
    <col min="1291" max="1291" width="13.140625" customWidth="1"/>
    <col min="1292" max="1292" width="10.5703125" bestFit="1" customWidth="1"/>
    <col min="1294" max="1294" width="4.85546875" bestFit="1" customWidth="1"/>
    <col min="1295" max="1295" width="10.5703125" bestFit="1" customWidth="1"/>
    <col min="1537" max="1537" width="24.42578125" customWidth="1"/>
    <col min="1538" max="1538" width="11.5703125" bestFit="1" customWidth="1"/>
    <col min="1539" max="1539" width="12.140625" customWidth="1"/>
    <col min="1541" max="1541" width="9.28515625" bestFit="1" customWidth="1"/>
    <col min="1542" max="1542" width="12.7109375" bestFit="1" customWidth="1"/>
    <col min="1543" max="1543" width="11.140625" bestFit="1" customWidth="1"/>
    <col min="1544" max="1544" width="13.7109375" bestFit="1" customWidth="1"/>
    <col min="1545" max="1545" width="17.28515625" customWidth="1"/>
    <col min="1546" max="1546" width="15.85546875" customWidth="1"/>
    <col min="1547" max="1547" width="13.140625" customWidth="1"/>
    <col min="1548" max="1548" width="10.5703125" bestFit="1" customWidth="1"/>
    <col min="1550" max="1550" width="4.85546875" bestFit="1" customWidth="1"/>
    <col min="1551" max="1551" width="10.5703125" bestFit="1" customWidth="1"/>
    <col min="1793" max="1793" width="24.42578125" customWidth="1"/>
    <col min="1794" max="1794" width="11.5703125" bestFit="1" customWidth="1"/>
    <col min="1795" max="1795" width="12.140625" customWidth="1"/>
    <col min="1797" max="1797" width="9.28515625" bestFit="1" customWidth="1"/>
    <col min="1798" max="1798" width="12.7109375" bestFit="1" customWidth="1"/>
    <col min="1799" max="1799" width="11.140625" bestFit="1" customWidth="1"/>
    <col min="1800" max="1800" width="13.7109375" bestFit="1" customWidth="1"/>
    <col min="1801" max="1801" width="17.28515625" customWidth="1"/>
    <col min="1802" max="1802" width="15.85546875" customWidth="1"/>
    <col min="1803" max="1803" width="13.140625" customWidth="1"/>
    <col min="1804" max="1804" width="10.5703125" bestFit="1" customWidth="1"/>
    <col min="1806" max="1806" width="4.85546875" bestFit="1" customWidth="1"/>
    <col min="1807" max="1807" width="10.5703125" bestFit="1" customWidth="1"/>
    <col min="2049" max="2049" width="24.42578125" customWidth="1"/>
    <col min="2050" max="2050" width="11.5703125" bestFit="1" customWidth="1"/>
    <col min="2051" max="2051" width="12.140625" customWidth="1"/>
    <col min="2053" max="2053" width="9.28515625" bestFit="1" customWidth="1"/>
    <col min="2054" max="2054" width="12.7109375" bestFit="1" customWidth="1"/>
    <col min="2055" max="2055" width="11.140625" bestFit="1" customWidth="1"/>
    <col min="2056" max="2056" width="13.7109375" bestFit="1" customWidth="1"/>
    <col min="2057" max="2057" width="17.28515625" customWidth="1"/>
    <col min="2058" max="2058" width="15.85546875" customWidth="1"/>
    <col min="2059" max="2059" width="13.140625" customWidth="1"/>
    <col min="2060" max="2060" width="10.5703125" bestFit="1" customWidth="1"/>
    <col min="2062" max="2062" width="4.85546875" bestFit="1" customWidth="1"/>
    <col min="2063" max="2063" width="10.5703125" bestFit="1" customWidth="1"/>
    <col min="2305" max="2305" width="24.42578125" customWidth="1"/>
    <col min="2306" max="2306" width="11.5703125" bestFit="1" customWidth="1"/>
    <col min="2307" max="2307" width="12.140625" customWidth="1"/>
    <col min="2309" max="2309" width="9.28515625" bestFit="1" customWidth="1"/>
    <col min="2310" max="2310" width="12.7109375" bestFit="1" customWidth="1"/>
    <col min="2311" max="2311" width="11.140625" bestFit="1" customWidth="1"/>
    <col min="2312" max="2312" width="13.7109375" bestFit="1" customWidth="1"/>
    <col min="2313" max="2313" width="17.28515625" customWidth="1"/>
    <col min="2314" max="2314" width="15.85546875" customWidth="1"/>
    <col min="2315" max="2315" width="13.140625" customWidth="1"/>
    <col min="2316" max="2316" width="10.5703125" bestFit="1" customWidth="1"/>
    <col min="2318" max="2318" width="4.85546875" bestFit="1" customWidth="1"/>
    <col min="2319" max="2319" width="10.5703125" bestFit="1" customWidth="1"/>
    <col min="2561" max="2561" width="24.42578125" customWidth="1"/>
    <col min="2562" max="2562" width="11.5703125" bestFit="1" customWidth="1"/>
    <col min="2563" max="2563" width="12.140625" customWidth="1"/>
    <col min="2565" max="2565" width="9.28515625" bestFit="1" customWidth="1"/>
    <col min="2566" max="2566" width="12.7109375" bestFit="1" customWidth="1"/>
    <col min="2567" max="2567" width="11.140625" bestFit="1" customWidth="1"/>
    <col min="2568" max="2568" width="13.7109375" bestFit="1" customWidth="1"/>
    <col min="2569" max="2569" width="17.28515625" customWidth="1"/>
    <col min="2570" max="2570" width="15.85546875" customWidth="1"/>
    <col min="2571" max="2571" width="13.140625" customWidth="1"/>
    <col min="2572" max="2572" width="10.5703125" bestFit="1" customWidth="1"/>
    <col min="2574" max="2574" width="4.85546875" bestFit="1" customWidth="1"/>
    <col min="2575" max="2575" width="10.5703125" bestFit="1" customWidth="1"/>
    <col min="2817" max="2817" width="24.42578125" customWidth="1"/>
    <col min="2818" max="2818" width="11.5703125" bestFit="1" customWidth="1"/>
    <col min="2819" max="2819" width="12.140625" customWidth="1"/>
    <col min="2821" max="2821" width="9.28515625" bestFit="1" customWidth="1"/>
    <col min="2822" max="2822" width="12.7109375" bestFit="1" customWidth="1"/>
    <col min="2823" max="2823" width="11.140625" bestFit="1" customWidth="1"/>
    <col min="2824" max="2824" width="13.7109375" bestFit="1" customWidth="1"/>
    <col min="2825" max="2825" width="17.28515625" customWidth="1"/>
    <col min="2826" max="2826" width="15.85546875" customWidth="1"/>
    <col min="2827" max="2827" width="13.140625" customWidth="1"/>
    <col min="2828" max="2828" width="10.5703125" bestFit="1" customWidth="1"/>
    <col min="2830" max="2830" width="4.85546875" bestFit="1" customWidth="1"/>
    <col min="2831" max="2831" width="10.5703125" bestFit="1" customWidth="1"/>
    <col min="3073" max="3073" width="24.42578125" customWidth="1"/>
    <col min="3074" max="3074" width="11.5703125" bestFit="1" customWidth="1"/>
    <col min="3075" max="3075" width="12.140625" customWidth="1"/>
    <col min="3077" max="3077" width="9.28515625" bestFit="1" customWidth="1"/>
    <col min="3078" max="3078" width="12.7109375" bestFit="1" customWidth="1"/>
    <col min="3079" max="3079" width="11.140625" bestFit="1" customWidth="1"/>
    <col min="3080" max="3080" width="13.7109375" bestFit="1" customWidth="1"/>
    <col min="3081" max="3081" width="17.28515625" customWidth="1"/>
    <col min="3082" max="3082" width="15.85546875" customWidth="1"/>
    <col min="3083" max="3083" width="13.140625" customWidth="1"/>
    <col min="3084" max="3084" width="10.5703125" bestFit="1" customWidth="1"/>
    <col min="3086" max="3086" width="4.85546875" bestFit="1" customWidth="1"/>
    <col min="3087" max="3087" width="10.5703125" bestFit="1" customWidth="1"/>
    <col min="3329" max="3329" width="24.42578125" customWidth="1"/>
    <col min="3330" max="3330" width="11.5703125" bestFit="1" customWidth="1"/>
    <col min="3331" max="3331" width="12.140625" customWidth="1"/>
    <col min="3333" max="3333" width="9.28515625" bestFit="1" customWidth="1"/>
    <col min="3334" max="3334" width="12.7109375" bestFit="1" customWidth="1"/>
    <col min="3335" max="3335" width="11.140625" bestFit="1" customWidth="1"/>
    <col min="3336" max="3336" width="13.7109375" bestFit="1" customWidth="1"/>
    <col min="3337" max="3337" width="17.28515625" customWidth="1"/>
    <col min="3338" max="3338" width="15.85546875" customWidth="1"/>
    <col min="3339" max="3339" width="13.140625" customWidth="1"/>
    <col min="3340" max="3340" width="10.5703125" bestFit="1" customWidth="1"/>
    <col min="3342" max="3342" width="4.85546875" bestFit="1" customWidth="1"/>
    <col min="3343" max="3343" width="10.5703125" bestFit="1" customWidth="1"/>
    <col min="3585" max="3585" width="24.42578125" customWidth="1"/>
    <col min="3586" max="3586" width="11.5703125" bestFit="1" customWidth="1"/>
    <col min="3587" max="3587" width="12.140625" customWidth="1"/>
    <col min="3589" max="3589" width="9.28515625" bestFit="1" customWidth="1"/>
    <col min="3590" max="3590" width="12.7109375" bestFit="1" customWidth="1"/>
    <col min="3591" max="3591" width="11.140625" bestFit="1" customWidth="1"/>
    <col min="3592" max="3592" width="13.7109375" bestFit="1" customWidth="1"/>
    <col min="3593" max="3593" width="17.28515625" customWidth="1"/>
    <col min="3594" max="3594" width="15.85546875" customWidth="1"/>
    <col min="3595" max="3595" width="13.140625" customWidth="1"/>
    <col min="3596" max="3596" width="10.5703125" bestFit="1" customWidth="1"/>
    <col min="3598" max="3598" width="4.85546875" bestFit="1" customWidth="1"/>
    <col min="3599" max="3599" width="10.5703125" bestFit="1" customWidth="1"/>
    <col min="3841" max="3841" width="24.42578125" customWidth="1"/>
    <col min="3842" max="3842" width="11.5703125" bestFit="1" customWidth="1"/>
    <col min="3843" max="3843" width="12.140625" customWidth="1"/>
    <col min="3845" max="3845" width="9.28515625" bestFit="1" customWidth="1"/>
    <col min="3846" max="3846" width="12.7109375" bestFit="1" customWidth="1"/>
    <col min="3847" max="3847" width="11.140625" bestFit="1" customWidth="1"/>
    <col min="3848" max="3848" width="13.7109375" bestFit="1" customWidth="1"/>
    <col min="3849" max="3849" width="17.28515625" customWidth="1"/>
    <col min="3850" max="3850" width="15.85546875" customWidth="1"/>
    <col min="3851" max="3851" width="13.140625" customWidth="1"/>
    <col min="3852" max="3852" width="10.5703125" bestFit="1" customWidth="1"/>
    <col min="3854" max="3854" width="4.85546875" bestFit="1" customWidth="1"/>
    <col min="3855" max="3855" width="10.5703125" bestFit="1" customWidth="1"/>
    <col min="4097" max="4097" width="24.42578125" customWidth="1"/>
    <col min="4098" max="4098" width="11.5703125" bestFit="1" customWidth="1"/>
    <col min="4099" max="4099" width="12.140625" customWidth="1"/>
    <col min="4101" max="4101" width="9.28515625" bestFit="1" customWidth="1"/>
    <col min="4102" max="4102" width="12.7109375" bestFit="1" customWidth="1"/>
    <col min="4103" max="4103" width="11.140625" bestFit="1" customWidth="1"/>
    <col min="4104" max="4104" width="13.7109375" bestFit="1" customWidth="1"/>
    <col min="4105" max="4105" width="17.28515625" customWidth="1"/>
    <col min="4106" max="4106" width="15.85546875" customWidth="1"/>
    <col min="4107" max="4107" width="13.140625" customWidth="1"/>
    <col min="4108" max="4108" width="10.5703125" bestFit="1" customWidth="1"/>
    <col min="4110" max="4110" width="4.85546875" bestFit="1" customWidth="1"/>
    <col min="4111" max="4111" width="10.5703125" bestFit="1" customWidth="1"/>
    <col min="4353" max="4353" width="24.42578125" customWidth="1"/>
    <col min="4354" max="4354" width="11.5703125" bestFit="1" customWidth="1"/>
    <col min="4355" max="4355" width="12.140625" customWidth="1"/>
    <col min="4357" max="4357" width="9.28515625" bestFit="1" customWidth="1"/>
    <col min="4358" max="4358" width="12.7109375" bestFit="1" customWidth="1"/>
    <col min="4359" max="4359" width="11.140625" bestFit="1" customWidth="1"/>
    <col min="4360" max="4360" width="13.7109375" bestFit="1" customWidth="1"/>
    <col min="4361" max="4361" width="17.28515625" customWidth="1"/>
    <col min="4362" max="4362" width="15.85546875" customWidth="1"/>
    <col min="4363" max="4363" width="13.140625" customWidth="1"/>
    <col min="4364" max="4364" width="10.5703125" bestFit="1" customWidth="1"/>
    <col min="4366" max="4366" width="4.85546875" bestFit="1" customWidth="1"/>
    <col min="4367" max="4367" width="10.5703125" bestFit="1" customWidth="1"/>
    <col min="4609" max="4609" width="24.42578125" customWidth="1"/>
    <col min="4610" max="4610" width="11.5703125" bestFit="1" customWidth="1"/>
    <col min="4611" max="4611" width="12.140625" customWidth="1"/>
    <col min="4613" max="4613" width="9.28515625" bestFit="1" customWidth="1"/>
    <col min="4614" max="4614" width="12.7109375" bestFit="1" customWidth="1"/>
    <col min="4615" max="4615" width="11.140625" bestFit="1" customWidth="1"/>
    <col min="4616" max="4616" width="13.7109375" bestFit="1" customWidth="1"/>
    <col min="4617" max="4617" width="17.28515625" customWidth="1"/>
    <col min="4618" max="4618" width="15.85546875" customWidth="1"/>
    <col min="4619" max="4619" width="13.140625" customWidth="1"/>
    <col min="4620" max="4620" width="10.5703125" bestFit="1" customWidth="1"/>
    <col min="4622" max="4622" width="4.85546875" bestFit="1" customWidth="1"/>
    <col min="4623" max="4623" width="10.5703125" bestFit="1" customWidth="1"/>
    <col min="4865" max="4865" width="24.42578125" customWidth="1"/>
    <col min="4866" max="4866" width="11.5703125" bestFit="1" customWidth="1"/>
    <col min="4867" max="4867" width="12.140625" customWidth="1"/>
    <col min="4869" max="4869" width="9.28515625" bestFit="1" customWidth="1"/>
    <col min="4870" max="4870" width="12.7109375" bestFit="1" customWidth="1"/>
    <col min="4871" max="4871" width="11.140625" bestFit="1" customWidth="1"/>
    <col min="4872" max="4872" width="13.7109375" bestFit="1" customWidth="1"/>
    <col min="4873" max="4873" width="17.28515625" customWidth="1"/>
    <col min="4874" max="4874" width="15.85546875" customWidth="1"/>
    <col min="4875" max="4875" width="13.140625" customWidth="1"/>
    <col min="4876" max="4876" width="10.5703125" bestFit="1" customWidth="1"/>
    <col min="4878" max="4878" width="4.85546875" bestFit="1" customWidth="1"/>
    <col min="4879" max="4879" width="10.5703125" bestFit="1" customWidth="1"/>
    <col min="5121" max="5121" width="24.42578125" customWidth="1"/>
    <col min="5122" max="5122" width="11.5703125" bestFit="1" customWidth="1"/>
    <col min="5123" max="5123" width="12.140625" customWidth="1"/>
    <col min="5125" max="5125" width="9.28515625" bestFit="1" customWidth="1"/>
    <col min="5126" max="5126" width="12.7109375" bestFit="1" customWidth="1"/>
    <col min="5127" max="5127" width="11.140625" bestFit="1" customWidth="1"/>
    <col min="5128" max="5128" width="13.7109375" bestFit="1" customWidth="1"/>
    <col min="5129" max="5129" width="17.28515625" customWidth="1"/>
    <col min="5130" max="5130" width="15.85546875" customWidth="1"/>
    <col min="5131" max="5131" width="13.140625" customWidth="1"/>
    <col min="5132" max="5132" width="10.5703125" bestFit="1" customWidth="1"/>
    <col min="5134" max="5134" width="4.85546875" bestFit="1" customWidth="1"/>
    <col min="5135" max="5135" width="10.5703125" bestFit="1" customWidth="1"/>
    <col min="5377" max="5377" width="24.42578125" customWidth="1"/>
    <col min="5378" max="5378" width="11.5703125" bestFit="1" customWidth="1"/>
    <col min="5379" max="5379" width="12.140625" customWidth="1"/>
    <col min="5381" max="5381" width="9.28515625" bestFit="1" customWidth="1"/>
    <col min="5382" max="5382" width="12.7109375" bestFit="1" customWidth="1"/>
    <col min="5383" max="5383" width="11.140625" bestFit="1" customWidth="1"/>
    <col min="5384" max="5384" width="13.7109375" bestFit="1" customWidth="1"/>
    <col min="5385" max="5385" width="17.28515625" customWidth="1"/>
    <col min="5386" max="5386" width="15.85546875" customWidth="1"/>
    <col min="5387" max="5387" width="13.140625" customWidth="1"/>
    <col min="5388" max="5388" width="10.5703125" bestFit="1" customWidth="1"/>
    <col min="5390" max="5390" width="4.85546875" bestFit="1" customWidth="1"/>
    <col min="5391" max="5391" width="10.5703125" bestFit="1" customWidth="1"/>
    <col min="5633" max="5633" width="24.42578125" customWidth="1"/>
    <col min="5634" max="5634" width="11.5703125" bestFit="1" customWidth="1"/>
    <col min="5635" max="5635" width="12.140625" customWidth="1"/>
    <col min="5637" max="5637" width="9.28515625" bestFit="1" customWidth="1"/>
    <col min="5638" max="5638" width="12.7109375" bestFit="1" customWidth="1"/>
    <col min="5639" max="5639" width="11.140625" bestFit="1" customWidth="1"/>
    <col min="5640" max="5640" width="13.7109375" bestFit="1" customWidth="1"/>
    <col min="5641" max="5641" width="17.28515625" customWidth="1"/>
    <col min="5642" max="5642" width="15.85546875" customWidth="1"/>
    <col min="5643" max="5643" width="13.140625" customWidth="1"/>
    <col min="5644" max="5644" width="10.5703125" bestFit="1" customWidth="1"/>
    <col min="5646" max="5646" width="4.85546875" bestFit="1" customWidth="1"/>
    <col min="5647" max="5647" width="10.5703125" bestFit="1" customWidth="1"/>
    <col min="5889" max="5889" width="24.42578125" customWidth="1"/>
    <col min="5890" max="5890" width="11.5703125" bestFit="1" customWidth="1"/>
    <col min="5891" max="5891" width="12.140625" customWidth="1"/>
    <col min="5893" max="5893" width="9.28515625" bestFit="1" customWidth="1"/>
    <col min="5894" max="5894" width="12.7109375" bestFit="1" customWidth="1"/>
    <col min="5895" max="5895" width="11.140625" bestFit="1" customWidth="1"/>
    <col min="5896" max="5896" width="13.7109375" bestFit="1" customWidth="1"/>
    <col min="5897" max="5897" width="17.28515625" customWidth="1"/>
    <col min="5898" max="5898" width="15.85546875" customWidth="1"/>
    <col min="5899" max="5899" width="13.140625" customWidth="1"/>
    <col min="5900" max="5900" width="10.5703125" bestFit="1" customWidth="1"/>
    <col min="5902" max="5902" width="4.85546875" bestFit="1" customWidth="1"/>
    <col min="5903" max="5903" width="10.5703125" bestFit="1" customWidth="1"/>
    <col min="6145" max="6145" width="24.42578125" customWidth="1"/>
    <col min="6146" max="6146" width="11.5703125" bestFit="1" customWidth="1"/>
    <col min="6147" max="6147" width="12.140625" customWidth="1"/>
    <col min="6149" max="6149" width="9.28515625" bestFit="1" customWidth="1"/>
    <col min="6150" max="6150" width="12.7109375" bestFit="1" customWidth="1"/>
    <col min="6151" max="6151" width="11.140625" bestFit="1" customWidth="1"/>
    <col min="6152" max="6152" width="13.7109375" bestFit="1" customWidth="1"/>
    <col min="6153" max="6153" width="17.28515625" customWidth="1"/>
    <col min="6154" max="6154" width="15.85546875" customWidth="1"/>
    <col min="6155" max="6155" width="13.140625" customWidth="1"/>
    <col min="6156" max="6156" width="10.5703125" bestFit="1" customWidth="1"/>
    <col min="6158" max="6158" width="4.85546875" bestFit="1" customWidth="1"/>
    <col min="6159" max="6159" width="10.5703125" bestFit="1" customWidth="1"/>
    <col min="6401" max="6401" width="24.42578125" customWidth="1"/>
    <col min="6402" max="6402" width="11.5703125" bestFit="1" customWidth="1"/>
    <col min="6403" max="6403" width="12.140625" customWidth="1"/>
    <col min="6405" max="6405" width="9.28515625" bestFit="1" customWidth="1"/>
    <col min="6406" max="6406" width="12.7109375" bestFit="1" customWidth="1"/>
    <col min="6407" max="6407" width="11.140625" bestFit="1" customWidth="1"/>
    <col min="6408" max="6408" width="13.7109375" bestFit="1" customWidth="1"/>
    <col min="6409" max="6409" width="17.28515625" customWidth="1"/>
    <col min="6410" max="6410" width="15.85546875" customWidth="1"/>
    <col min="6411" max="6411" width="13.140625" customWidth="1"/>
    <col min="6412" max="6412" width="10.5703125" bestFit="1" customWidth="1"/>
    <col min="6414" max="6414" width="4.85546875" bestFit="1" customWidth="1"/>
    <col min="6415" max="6415" width="10.5703125" bestFit="1" customWidth="1"/>
    <col min="6657" max="6657" width="24.42578125" customWidth="1"/>
    <col min="6658" max="6658" width="11.5703125" bestFit="1" customWidth="1"/>
    <col min="6659" max="6659" width="12.140625" customWidth="1"/>
    <col min="6661" max="6661" width="9.28515625" bestFit="1" customWidth="1"/>
    <col min="6662" max="6662" width="12.7109375" bestFit="1" customWidth="1"/>
    <col min="6663" max="6663" width="11.140625" bestFit="1" customWidth="1"/>
    <col min="6664" max="6664" width="13.7109375" bestFit="1" customWidth="1"/>
    <col min="6665" max="6665" width="17.28515625" customWidth="1"/>
    <col min="6666" max="6666" width="15.85546875" customWidth="1"/>
    <col min="6667" max="6667" width="13.140625" customWidth="1"/>
    <col min="6668" max="6668" width="10.5703125" bestFit="1" customWidth="1"/>
    <col min="6670" max="6670" width="4.85546875" bestFit="1" customWidth="1"/>
    <col min="6671" max="6671" width="10.5703125" bestFit="1" customWidth="1"/>
    <col min="6913" max="6913" width="24.42578125" customWidth="1"/>
    <col min="6914" max="6914" width="11.5703125" bestFit="1" customWidth="1"/>
    <col min="6915" max="6915" width="12.140625" customWidth="1"/>
    <col min="6917" max="6917" width="9.28515625" bestFit="1" customWidth="1"/>
    <col min="6918" max="6918" width="12.7109375" bestFit="1" customWidth="1"/>
    <col min="6919" max="6919" width="11.140625" bestFit="1" customWidth="1"/>
    <col min="6920" max="6920" width="13.7109375" bestFit="1" customWidth="1"/>
    <col min="6921" max="6921" width="17.28515625" customWidth="1"/>
    <col min="6922" max="6922" width="15.85546875" customWidth="1"/>
    <col min="6923" max="6923" width="13.140625" customWidth="1"/>
    <col min="6924" max="6924" width="10.5703125" bestFit="1" customWidth="1"/>
    <col min="6926" max="6926" width="4.85546875" bestFit="1" customWidth="1"/>
    <col min="6927" max="6927" width="10.5703125" bestFit="1" customWidth="1"/>
    <col min="7169" max="7169" width="24.42578125" customWidth="1"/>
    <col min="7170" max="7170" width="11.5703125" bestFit="1" customWidth="1"/>
    <col min="7171" max="7171" width="12.140625" customWidth="1"/>
    <col min="7173" max="7173" width="9.28515625" bestFit="1" customWidth="1"/>
    <col min="7174" max="7174" width="12.7109375" bestFit="1" customWidth="1"/>
    <col min="7175" max="7175" width="11.140625" bestFit="1" customWidth="1"/>
    <col min="7176" max="7176" width="13.7109375" bestFit="1" customWidth="1"/>
    <col min="7177" max="7177" width="17.28515625" customWidth="1"/>
    <col min="7178" max="7178" width="15.85546875" customWidth="1"/>
    <col min="7179" max="7179" width="13.140625" customWidth="1"/>
    <col min="7180" max="7180" width="10.5703125" bestFit="1" customWidth="1"/>
    <col min="7182" max="7182" width="4.85546875" bestFit="1" customWidth="1"/>
    <col min="7183" max="7183" width="10.5703125" bestFit="1" customWidth="1"/>
    <col min="7425" max="7425" width="24.42578125" customWidth="1"/>
    <col min="7426" max="7426" width="11.5703125" bestFit="1" customWidth="1"/>
    <col min="7427" max="7427" width="12.140625" customWidth="1"/>
    <col min="7429" max="7429" width="9.28515625" bestFit="1" customWidth="1"/>
    <col min="7430" max="7430" width="12.7109375" bestFit="1" customWidth="1"/>
    <col min="7431" max="7431" width="11.140625" bestFit="1" customWidth="1"/>
    <col min="7432" max="7432" width="13.7109375" bestFit="1" customWidth="1"/>
    <col min="7433" max="7433" width="17.28515625" customWidth="1"/>
    <col min="7434" max="7434" width="15.85546875" customWidth="1"/>
    <col min="7435" max="7435" width="13.140625" customWidth="1"/>
    <col min="7436" max="7436" width="10.5703125" bestFit="1" customWidth="1"/>
    <col min="7438" max="7438" width="4.85546875" bestFit="1" customWidth="1"/>
    <col min="7439" max="7439" width="10.5703125" bestFit="1" customWidth="1"/>
    <col min="7681" max="7681" width="24.42578125" customWidth="1"/>
    <col min="7682" max="7682" width="11.5703125" bestFit="1" customWidth="1"/>
    <col min="7683" max="7683" width="12.140625" customWidth="1"/>
    <col min="7685" max="7685" width="9.28515625" bestFit="1" customWidth="1"/>
    <col min="7686" max="7686" width="12.7109375" bestFit="1" customWidth="1"/>
    <col min="7687" max="7687" width="11.140625" bestFit="1" customWidth="1"/>
    <col min="7688" max="7688" width="13.7109375" bestFit="1" customWidth="1"/>
    <col min="7689" max="7689" width="17.28515625" customWidth="1"/>
    <col min="7690" max="7690" width="15.85546875" customWidth="1"/>
    <col min="7691" max="7691" width="13.140625" customWidth="1"/>
    <col min="7692" max="7692" width="10.5703125" bestFit="1" customWidth="1"/>
    <col min="7694" max="7694" width="4.85546875" bestFit="1" customWidth="1"/>
    <col min="7695" max="7695" width="10.5703125" bestFit="1" customWidth="1"/>
    <col min="7937" max="7937" width="24.42578125" customWidth="1"/>
    <col min="7938" max="7938" width="11.5703125" bestFit="1" customWidth="1"/>
    <col min="7939" max="7939" width="12.140625" customWidth="1"/>
    <col min="7941" max="7941" width="9.28515625" bestFit="1" customWidth="1"/>
    <col min="7942" max="7942" width="12.7109375" bestFit="1" customWidth="1"/>
    <col min="7943" max="7943" width="11.140625" bestFit="1" customWidth="1"/>
    <col min="7944" max="7944" width="13.7109375" bestFit="1" customWidth="1"/>
    <col min="7945" max="7945" width="17.28515625" customWidth="1"/>
    <col min="7946" max="7946" width="15.85546875" customWidth="1"/>
    <col min="7947" max="7947" width="13.140625" customWidth="1"/>
    <col min="7948" max="7948" width="10.5703125" bestFit="1" customWidth="1"/>
    <col min="7950" max="7950" width="4.85546875" bestFit="1" customWidth="1"/>
    <col min="7951" max="7951" width="10.5703125" bestFit="1" customWidth="1"/>
    <col min="8193" max="8193" width="24.42578125" customWidth="1"/>
    <col min="8194" max="8194" width="11.5703125" bestFit="1" customWidth="1"/>
    <col min="8195" max="8195" width="12.140625" customWidth="1"/>
    <col min="8197" max="8197" width="9.28515625" bestFit="1" customWidth="1"/>
    <col min="8198" max="8198" width="12.7109375" bestFit="1" customWidth="1"/>
    <col min="8199" max="8199" width="11.140625" bestFit="1" customWidth="1"/>
    <col min="8200" max="8200" width="13.7109375" bestFit="1" customWidth="1"/>
    <col min="8201" max="8201" width="17.28515625" customWidth="1"/>
    <col min="8202" max="8202" width="15.85546875" customWidth="1"/>
    <col min="8203" max="8203" width="13.140625" customWidth="1"/>
    <col min="8204" max="8204" width="10.5703125" bestFit="1" customWidth="1"/>
    <col min="8206" max="8206" width="4.85546875" bestFit="1" customWidth="1"/>
    <col min="8207" max="8207" width="10.5703125" bestFit="1" customWidth="1"/>
    <col min="8449" max="8449" width="24.42578125" customWidth="1"/>
    <col min="8450" max="8450" width="11.5703125" bestFit="1" customWidth="1"/>
    <col min="8451" max="8451" width="12.140625" customWidth="1"/>
    <col min="8453" max="8453" width="9.28515625" bestFit="1" customWidth="1"/>
    <col min="8454" max="8454" width="12.7109375" bestFit="1" customWidth="1"/>
    <col min="8455" max="8455" width="11.140625" bestFit="1" customWidth="1"/>
    <col min="8456" max="8456" width="13.7109375" bestFit="1" customWidth="1"/>
    <col min="8457" max="8457" width="17.28515625" customWidth="1"/>
    <col min="8458" max="8458" width="15.85546875" customWidth="1"/>
    <col min="8459" max="8459" width="13.140625" customWidth="1"/>
    <col min="8460" max="8460" width="10.5703125" bestFit="1" customWidth="1"/>
    <col min="8462" max="8462" width="4.85546875" bestFit="1" customWidth="1"/>
    <col min="8463" max="8463" width="10.5703125" bestFit="1" customWidth="1"/>
    <col min="8705" max="8705" width="24.42578125" customWidth="1"/>
    <col min="8706" max="8706" width="11.5703125" bestFit="1" customWidth="1"/>
    <col min="8707" max="8707" width="12.140625" customWidth="1"/>
    <col min="8709" max="8709" width="9.28515625" bestFit="1" customWidth="1"/>
    <col min="8710" max="8710" width="12.7109375" bestFit="1" customWidth="1"/>
    <col min="8711" max="8711" width="11.140625" bestFit="1" customWidth="1"/>
    <col min="8712" max="8712" width="13.7109375" bestFit="1" customWidth="1"/>
    <col min="8713" max="8713" width="17.28515625" customWidth="1"/>
    <col min="8714" max="8714" width="15.85546875" customWidth="1"/>
    <col min="8715" max="8715" width="13.140625" customWidth="1"/>
    <col min="8716" max="8716" width="10.5703125" bestFit="1" customWidth="1"/>
    <col min="8718" max="8718" width="4.85546875" bestFit="1" customWidth="1"/>
    <col min="8719" max="8719" width="10.5703125" bestFit="1" customWidth="1"/>
    <col min="8961" max="8961" width="24.42578125" customWidth="1"/>
    <col min="8962" max="8962" width="11.5703125" bestFit="1" customWidth="1"/>
    <col min="8963" max="8963" width="12.140625" customWidth="1"/>
    <col min="8965" max="8965" width="9.28515625" bestFit="1" customWidth="1"/>
    <col min="8966" max="8966" width="12.7109375" bestFit="1" customWidth="1"/>
    <col min="8967" max="8967" width="11.140625" bestFit="1" customWidth="1"/>
    <col min="8968" max="8968" width="13.7109375" bestFit="1" customWidth="1"/>
    <col min="8969" max="8969" width="17.28515625" customWidth="1"/>
    <col min="8970" max="8970" width="15.85546875" customWidth="1"/>
    <col min="8971" max="8971" width="13.140625" customWidth="1"/>
    <col min="8972" max="8972" width="10.5703125" bestFit="1" customWidth="1"/>
    <col min="8974" max="8974" width="4.85546875" bestFit="1" customWidth="1"/>
    <col min="8975" max="8975" width="10.5703125" bestFit="1" customWidth="1"/>
    <col min="9217" max="9217" width="24.42578125" customWidth="1"/>
    <col min="9218" max="9218" width="11.5703125" bestFit="1" customWidth="1"/>
    <col min="9219" max="9219" width="12.140625" customWidth="1"/>
    <col min="9221" max="9221" width="9.28515625" bestFit="1" customWidth="1"/>
    <col min="9222" max="9222" width="12.7109375" bestFit="1" customWidth="1"/>
    <col min="9223" max="9223" width="11.140625" bestFit="1" customWidth="1"/>
    <col min="9224" max="9224" width="13.7109375" bestFit="1" customWidth="1"/>
    <col min="9225" max="9225" width="17.28515625" customWidth="1"/>
    <col min="9226" max="9226" width="15.85546875" customWidth="1"/>
    <col min="9227" max="9227" width="13.140625" customWidth="1"/>
    <col min="9228" max="9228" width="10.5703125" bestFit="1" customWidth="1"/>
    <col min="9230" max="9230" width="4.85546875" bestFit="1" customWidth="1"/>
    <col min="9231" max="9231" width="10.5703125" bestFit="1" customWidth="1"/>
    <col min="9473" max="9473" width="24.42578125" customWidth="1"/>
    <col min="9474" max="9474" width="11.5703125" bestFit="1" customWidth="1"/>
    <col min="9475" max="9475" width="12.140625" customWidth="1"/>
    <col min="9477" max="9477" width="9.28515625" bestFit="1" customWidth="1"/>
    <col min="9478" max="9478" width="12.7109375" bestFit="1" customWidth="1"/>
    <col min="9479" max="9479" width="11.140625" bestFit="1" customWidth="1"/>
    <col min="9480" max="9480" width="13.7109375" bestFit="1" customWidth="1"/>
    <col min="9481" max="9481" width="17.28515625" customWidth="1"/>
    <col min="9482" max="9482" width="15.85546875" customWidth="1"/>
    <col min="9483" max="9483" width="13.140625" customWidth="1"/>
    <col min="9484" max="9484" width="10.5703125" bestFit="1" customWidth="1"/>
    <col min="9486" max="9486" width="4.85546875" bestFit="1" customWidth="1"/>
    <col min="9487" max="9487" width="10.5703125" bestFit="1" customWidth="1"/>
    <col min="9729" max="9729" width="24.42578125" customWidth="1"/>
    <col min="9730" max="9730" width="11.5703125" bestFit="1" customWidth="1"/>
    <col min="9731" max="9731" width="12.140625" customWidth="1"/>
    <col min="9733" max="9733" width="9.28515625" bestFit="1" customWidth="1"/>
    <col min="9734" max="9734" width="12.7109375" bestFit="1" customWidth="1"/>
    <col min="9735" max="9735" width="11.140625" bestFit="1" customWidth="1"/>
    <col min="9736" max="9736" width="13.7109375" bestFit="1" customWidth="1"/>
    <col min="9737" max="9737" width="17.28515625" customWidth="1"/>
    <col min="9738" max="9738" width="15.85546875" customWidth="1"/>
    <col min="9739" max="9739" width="13.140625" customWidth="1"/>
    <col min="9740" max="9740" width="10.5703125" bestFit="1" customWidth="1"/>
    <col min="9742" max="9742" width="4.85546875" bestFit="1" customWidth="1"/>
    <col min="9743" max="9743" width="10.5703125" bestFit="1" customWidth="1"/>
    <col min="9985" max="9985" width="24.42578125" customWidth="1"/>
    <col min="9986" max="9986" width="11.5703125" bestFit="1" customWidth="1"/>
    <col min="9987" max="9987" width="12.140625" customWidth="1"/>
    <col min="9989" max="9989" width="9.28515625" bestFit="1" customWidth="1"/>
    <col min="9990" max="9990" width="12.7109375" bestFit="1" customWidth="1"/>
    <col min="9991" max="9991" width="11.140625" bestFit="1" customWidth="1"/>
    <col min="9992" max="9992" width="13.7109375" bestFit="1" customWidth="1"/>
    <col min="9993" max="9993" width="17.28515625" customWidth="1"/>
    <col min="9994" max="9994" width="15.85546875" customWidth="1"/>
    <col min="9995" max="9995" width="13.140625" customWidth="1"/>
    <col min="9996" max="9996" width="10.5703125" bestFit="1" customWidth="1"/>
    <col min="9998" max="9998" width="4.85546875" bestFit="1" customWidth="1"/>
    <col min="9999" max="9999" width="10.5703125" bestFit="1" customWidth="1"/>
    <col min="10241" max="10241" width="24.42578125" customWidth="1"/>
    <col min="10242" max="10242" width="11.5703125" bestFit="1" customWidth="1"/>
    <col min="10243" max="10243" width="12.140625" customWidth="1"/>
    <col min="10245" max="10245" width="9.28515625" bestFit="1" customWidth="1"/>
    <col min="10246" max="10246" width="12.7109375" bestFit="1" customWidth="1"/>
    <col min="10247" max="10247" width="11.140625" bestFit="1" customWidth="1"/>
    <col min="10248" max="10248" width="13.7109375" bestFit="1" customWidth="1"/>
    <col min="10249" max="10249" width="17.28515625" customWidth="1"/>
    <col min="10250" max="10250" width="15.85546875" customWidth="1"/>
    <col min="10251" max="10251" width="13.140625" customWidth="1"/>
    <col min="10252" max="10252" width="10.5703125" bestFit="1" customWidth="1"/>
    <col min="10254" max="10254" width="4.85546875" bestFit="1" customWidth="1"/>
    <col min="10255" max="10255" width="10.5703125" bestFit="1" customWidth="1"/>
    <col min="10497" max="10497" width="24.42578125" customWidth="1"/>
    <col min="10498" max="10498" width="11.5703125" bestFit="1" customWidth="1"/>
    <col min="10499" max="10499" width="12.140625" customWidth="1"/>
    <col min="10501" max="10501" width="9.28515625" bestFit="1" customWidth="1"/>
    <col min="10502" max="10502" width="12.7109375" bestFit="1" customWidth="1"/>
    <col min="10503" max="10503" width="11.140625" bestFit="1" customWidth="1"/>
    <col min="10504" max="10504" width="13.7109375" bestFit="1" customWidth="1"/>
    <col min="10505" max="10505" width="17.28515625" customWidth="1"/>
    <col min="10506" max="10506" width="15.85546875" customWidth="1"/>
    <col min="10507" max="10507" width="13.140625" customWidth="1"/>
    <col min="10508" max="10508" width="10.5703125" bestFit="1" customWidth="1"/>
    <col min="10510" max="10510" width="4.85546875" bestFit="1" customWidth="1"/>
    <col min="10511" max="10511" width="10.5703125" bestFit="1" customWidth="1"/>
    <col min="10753" max="10753" width="24.42578125" customWidth="1"/>
    <col min="10754" max="10754" width="11.5703125" bestFit="1" customWidth="1"/>
    <col min="10755" max="10755" width="12.140625" customWidth="1"/>
    <col min="10757" max="10757" width="9.28515625" bestFit="1" customWidth="1"/>
    <col min="10758" max="10758" width="12.7109375" bestFit="1" customWidth="1"/>
    <col min="10759" max="10759" width="11.140625" bestFit="1" customWidth="1"/>
    <col min="10760" max="10760" width="13.7109375" bestFit="1" customWidth="1"/>
    <col min="10761" max="10761" width="17.28515625" customWidth="1"/>
    <col min="10762" max="10762" width="15.85546875" customWidth="1"/>
    <col min="10763" max="10763" width="13.140625" customWidth="1"/>
    <col min="10764" max="10764" width="10.5703125" bestFit="1" customWidth="1"/>
    <col min="10766" max="10766" width="4.85546875" bestFit="1" customWidth="1"/>
    <col min="10767" max="10767" width="10.5703125" bestFit="1" customWidth="1"/>
    <col min="11009" max="11009" width="24.42578125" customWidth="1"/>
    <col min="11010" max="11010" width="11.5703125" bestFit="1" customWidth="1"/>
    <col min="11011" max="11011" width="12.140625" customWidth="1"/>
    <col min="11013" max="11013" width="9.28515625" bestFit="1" customWidth="1"/>
    <col min="11014" max="11014" width="12.7109375" bestFit="1" customWidth="1"/>
    <col min="11015" max="11015" width="11.140625" bestFit="1" customWidth="1"/>
    <col min="11016" max="11016" width="13.7109375" bestFit="1" customWidth="1"/>
    <col min="11017" max="11017" width="17.28515625" customWidth="1"/>
    <col min="11018" max="11018" width="15.85546875" customWidth="1"/>
    <col min="11019" max="11019" width="13.140625" customWidth="1"/>
    <col min="11020" max="11020" width="10.5703125" bestFit="1" customWidth="1"/>
    <col min="11022" max="11022" width="4.85546875" bestFit="1" customWidth="1"/>
    <col min="11023" max="11023" width="10.5703125" bestFit="1" customWidth="1"/>
    <col min="11265" max="11265" width="24.42578125" customWidth="1"/>
    <col min="11266" max="11266" width="11.5703125" bestFit="1" customWidth="1"/>
    <col min="11267" max="11267" width="12.140625" customWidth="1"/>
    <col min="11269" max="11269" width="9.28515625" bestFit="1" customWidth="1"/>
    <col min="11270" max="11270" width="12.7109375" bestFit="1" customWidth="1"/>
    <col min="11271" max="11271" width="11.140625" bestFit="1" customWidth="1"/>
    <col min="11272" max="11272" width="13.7109375" bestFit="1" customWidth="1"/>
    <col min="11273" max="11273" width="17.28515625" customWidth="1"/>
    <col min="11274" max="11274" width="15.85546875" customWidth="1"/>
    <col min="11275" max="11275" width="13.140625" customWidth="1"/>
    <col min="11276" max="11276" width="10.5703125" bestFit="1" customWidth="1"/>
    <col min="11278" max="11278" width="4.85546875" bestFit="1" customWidth="1"/>
    <col min="11279" max="11279" width="10.5703125" bestFit="1" customWidth="1"/>
    <col min="11521" max="11521" width="24.42578125" customWidth="1"/>
    <col min="11522" max="11522" width="11.5703125" bestFit="1" customWidth="1"/>
    <col min="11523" max="11523" width="12.140625" customWidth="1"/>
    <col min="11525" max="11525" width="9.28515625" bestFit="1" customWidth="1"/>
    <col min="11526" max="11526" width="12.7109375" bestFit="1" customWidth="1"/>
    <col min="11527" max="11527" width="11.140625" bestFit="1" customWidth="1"/>
    <col min="11528" max="11528" width="13.7109375" bestFit="1" customWidth="1"/>
    <col min="11529" max="11529" width="17.28515625" customWidth="1"/>
    <col min="11530" max="11530" width="15.85546875" customWidth="1"/>
    <col min="11531" max="11531" width="13.140625" customWidth="1"/>
    <col min="11532" max="11532" width="10.5703125" bestFit="1" customWidth="1"/>
    <col min="11534" max="11534" width="4.85546875" bestFit="1" customWidth="1"/>
    <col min="11535" max="11535" width="10.5703125" bestFit="1" customWidth="1"/>
    <col min="11777" max="11777" width="24.42578125" customWidth="1"/>
    <col min="11778" max="11778" width="11.5703125" bestFit="1" customWidth="1"/>
    <col min="11779" max="11779" width="12.140625" customWidth="1"/>
    <col min="11781" max="11781" width="9.28515625" bestFit="1" customWidth="1"/>
    <col min="11782" max="11782" width="12.7109375" bestFit="1" customWidth="1"/>
    <col min="11783" max="11783" width="11.140625" bestFit="1" customWidth="1"/>
    <col min="11784" max="11784" width="13.7109375" bestFit="1" customWidth="1"/>
    <col min="11785" max="11785" width="17.28515625" customWidth="1"/>
    <col min="11786" max="11786" width="15.85546875" customWidth="1"/>
    <col min="11787" max="11787" width="13.140625" customWidth="1"/>
    <col min="11788" max="11788" width="10.5703125" bestFit="1" customWidth="1"/>
    <col min="11790" max="11790" width="4.85546875" bestFit="1" customWidth="1"/>
    <col min="11791" max="11791" width="10.5703125" bestFit="1" customWidth="1"/>
    <col min="12033" max="12033" width="24.42578125" customWidth="1"/>
    <col min="12034" max="12034" width="11.5703125" bestFit="1" customWidth="1"/>
    <col min="12035" max="12035" width="12.140625" customWidth="1"/>
    <col min="12037" max="12037" width="9.28515625" bestFit="1" customWidth="1"/>
    <col min="12038" max="12038" width="12.7109375" bestFit="1" customWidth="1"/>
    <col min="12039" max="12039" width="11.140625" bestFit="1" customWidth="1"/>
    <col min="12040" max="12040" width="13.7109375" bestFit="1" customWidth="1"/>
    <col min="12041" max="12041" width="17.28515625" customWidth="1"/>
    <col min="12042" max="12042" width="15.85546875" customWidth="1"/>
    <col min="12043" max="12043" width="13.140625" customWidth="1"/>
    <col min="12044" max="12044" width="10.5703125" bestFit="1" customWidth="1"/>
    <col min="12046" max="12046" width="4.85546875" bestFit="1" customWidth="1"/>
    <col min="12047" max="12047" width="10.5703125" bestFit="1" customWidth="1"/>
    <col min="12289" max="12289" width="24.42578125" customWidth="1"/>
    <col min="12290" max="12290" width="11.5703125" bestFit="1" customWidth="1"/>
    <col min="12291" max="12291" width="12.140625" customWidth="1"/>
    <col min="12293" max="12293" width="9.28515625" bestFit="1" customWidth="1"/>
    <col min="12294" max="12294" width="12.7109375" bestFit="1" customWidth="1"/>
    <col min="12295" max="12295" width="11.140625" bestFit="1" customWidth="1"/>
    <col min="12296" max="12296" width="13.7109375" bestFit="1" customWidth="1"/>
    <col min="12297" max="12297" width="17.28515625" customWidth="1"/>
    <col min="12298" max="12298" width="15.85546875" customWidth="1"/>
    <col min="12299" max="12299" width="13.140625" customWidth="1"/>
    <col min="12300" max="12300" width="10.5703125" bestFit="1" customWidth="1"/>
    <col min="12302" max="12302" width="4.85546875" bestFit="1" customWidth="1"/>
    <col min="12303" max="12303" width="10.5703125" bestFit="1" customWidth="1"/>
    <col min="12545" max="12545" width="24.42578125" customWidth="1"/>
    <col min="12546" max="12546" width="11.5703125" bestFit="1" customWidth="1"/>
    <col min="12547" max="12547" width="12.140625" customWidth="1"/>
    <col min="12549" max="12549" width="9.28515625" bestFit="1" customWidth="1"/>
    <col min="12550" max="12550" width="12.7109375" bestFit="1" customWidth="1"/>
    <col min="12551" max="12551" width="11.140625" bestFit="1" customWidth="1"/>
    <col min="12552" max="12552" width="13.7109375" bestFit="1" customWidth="1"/>
    <col min="12553" max="12553" width="17.28515625" customWidth="1"/>
    <col min="12554" max="12554" width="15.85546875" customWidth="1"/>
    <col min="12555" max="12555" width="13.140625" customWidth="1"/>
    <col min="12556" max="12556" width="10.5703125" bestFit="1" customWidth="1"/>
    <col min="12558" max="12558" width="4.85546875" bestFit="1" customWidth="1"/>
    <col min="12559" max="12559" width="10.5703125" bestFit="1" customWidth="1"/>
    <col min="12801" max="12801" width="24.42578125" customWidth="1"/>
    <col min="12802" max="12802" width="11.5703125" bestFit="1" customWidth="1"/>
    <col min="12803" max="12803" width="12.140625" customWidth="1"/>
    <col min="12805" max="12805" width="9.28515625" bestFit="1" customWidth="1"/>
    <col min="12806" max="12806" width="12.7109375" bestFit="1" customWidth="1"/>
    <col min="12807" max="12807" width="11.140625" bestFit="1" customWidth="1"/>
    <col min="12808" max="12808" width="13.7109375" bestFit="1" customWidth="1"/>
    <col min="12809" max="12809" width="17.28515625" customWidth="1"/>
    <col min="12810" max="12810" width="15.85546875" customWidth="1"/>
    <col min="12811" max="12811" width="13.140625" customWidth="1"/>
    <col min="12812" max="12812" width="10.5703125" bestFit="1" customWidth="1"/>
    <col min="12814" max="12814" width="4.85546875" bestFit="1" customWidth="1"/>
    <col min="12815" max="12815" width="10.5703125" bestFit="1" customWidth="1"/>
    <col min="13057" max="13057" width="24.42578125" customWidth="1"/>
    <col min="13058" max="13058" width="11.5703125" bestFit="1" customWidth="1"/>
    <col min="13059" max="13059" width="12.140625" customWidth="1"/>
    <col min="13061" max="13061" width="9.28515625" bestFit="1" customWidth="1"/>
    <col min="13062" max="13062" width="12.7109375" bestFit="1" customWidth="1"/>
    <col min="13063" max="13063" width="11.140625" bestFit="1" customWidth="1"/>
    <col min="13064" max="13064" width="13.7109375" bestFit="1" customWidth="1"/>
    <col min="13065" max="13065" width="17.28515625" customWidth="1"/>
    <col min="13066" max="13066" width="15.85546875" customWidth="1"/>
    <col min="13067" max="13067" width="13.140625" customWidth="1"/>
    <col min="13068" max="13068" width="10.5703125" bestFit="1" customWidth="1"/>
    <col min="13070" max="13070" width="4.85546875" bestFit="1" customWidth="1"/>
    <col min="13071" max="13071" width="10.5703125" bestFit="1" customWidth="1"/>
    <col min="13313" max="13313" width="24.42578125" customWidth="1"/>
    <col min="13314" max="13314" width="11.5703125" bestFit="1" customWidth="1"/>
    <col min="13315" max="13315" width="12.140625" customWidth="1"/>
    <col min="13317" max="13317" width="9.28515625" bestFit="1" customWidth="1"/>
    <col min="13318" max="13318" width="12.7109375" bestFit="1" customWidth="1"/>
    <col min="13319" max="13319" width="11.140625" bestFit="1" customWidth="1"/>
    <col min="13320" max="13320" width="13.7109375" bestFit="1" customWidth="1"/>
    <col min="13321" max="13321" width="17.28515625" customWidth="1"/>
    <col min="13322" max="13322" width="15.85546875" customWidth="1"/>
    <col min="13323" max="13323" width="13.140625" customWidth="1"/>
    <col min="13324" max="13324" width="10.5703125" bestFit="1" customWidth="1"/>
    <col min="13326" max="13326" width="4.85546875" bestFit="1" customWidth="1"/>
    <col min="13327" max="13327" width="10.5703125" bestFit="1" customWidth="1"/>
    <col min="13569" max="13569" width="24.42578125" customWidth="1"/>
    <col min="13570" max="13570" width="11.5703125" bestFit="1" customWidth="1"/>
    <col min="13571" max="13571" width="12.140625" customWidth="1"/>
    <col min="13573" max="13573" width="9.28515625" bestFit="1" customWidth="1"/>
    <col min="13574" max="13574" width="12.7109375" bestFit="1" customWidth="1"/>
    <col min="13575" max="13575" width="11.140625" bestFit="1" customWidth="1"/>
    <col min="13576" max="13576" width="13.7109375" bestFit="1" customWidth="1"/>
    <col min="13577" max="13577" width="17.28515625" customWidth="1"/>
    <col min="13578" max="13578" width="15.85546875" customWidth="1"/>
    <col min="13579" max="13579" width="13.140625" customWidth="1"/>
    <col min="13580" max="13580" width="10.5703125" bestFit="1" customWidth="1"/>
    <col min="13582" max="13582" width="4.85546875" bestFit="1" customWidth="1"/>
    <col min="13583" max="13583" width="10.5703125" bestFit="1" customWidth="1"/>
    <col min="13825" max="13825" width="24.42578125" customWidth="1"/>
    <col min="13826" max="13826" width="11.5703125" bestFit="1" customWidth="1"/>
    <col min="13827" max="13827" width="12.140625" customWidth="1"/>
    <col min="13829" max="13829" width="9.28515625" bestFit="1" customWidth="1"/>
    <col min="13830" max="13830" width="12.7109375" bestFit="1" customWidth="1"/>
    <col min="13831" max="13831" width="11.140625" bestFit="1" customWidth="1"/>
    <col min="13832" max="13832" width="13.7109375" bestFit="1" customWidth="1"/>
    <col min="13833" max="13833" width="17.28515625" customWidth="1"/>
    <col min="13834" max="13834" width="15.85546875" customWidth="1"/>
    <col min="13835" max="13835" width="13.140625" customWidth="1"/>
    <col min="13836" max="13836" width="10.5703125" bestFit="1" customWidth="1"/>
    <col min="13838" max="13838" width="4.85546875" bestFit="1" customWidth="1"/>
    <col min="13839" max="13839" width="10.5703125" bestFit="1" customWidth="1"/>
    <col min="14081" max="14081" width="24.42578125" customWidth="1"/>
    <col min="14082" max="14082" width="11.5703125" bestFit="1" customWidth="1"/>
    <col min="14083" max="14083" width="12.140625" customWidth="1"/>
    <col min="14085" max="14085" width="9.28515625" bestFit="1" customWidth="1"/>
    <col min="14086" max="14086" width="12.7109375" bestFit="1" customWidth="1"/>
    <col min="14087" max="14087" width="11.140625" bestFit="1" customWidth="1"/>
    <col min="14088" max="14088" width="13.7109375" bestFit="1" customWidth="1"/>
    <col min="14089" max="14089" width="17.28515625" customWidth="1"/>
    <col min="14090" max="14090" width="15.85546875" customWidth="1"/>
    <col min="14091" max="14091" width="13.140625" customWidth="1"/>
    <col min="14092" max="14092" width="10.5703125" bestFit="1" customWidth="1"/>
    <col min="14094" max="14094" width="4.85546875" bestFit="1" customWidth="1"/>
    <col min="14095" max="14095" width="10.5703125" bestFit="1" customWidth="1"/>
    <col min="14337" max="14337" width="24.42578125" customWidth="1"/>
    <col min="14338" max="14338" width="11.5703125" bestFit="1" customWidth="1"/>
    <col min="14339" max="14339" width="12.140625" customWidth="1"/>
    <col min="14341" max="14341" width="9.28515625" bestFit="1" customWidth="1"/>
    <col min="14342" max="14342" width="12.7109375" bestFit="1" customWidth="1"/>
    <col min="14343" max="14343" width="11.140625" bestFit="1" customWidth="1"/>
    <col min="14344" max="14344" width="13.7109375" bestFit="1" customWidth="1"/>
    <col min="14345" max="14345" width="17.28515625" customWidth="1"/>
    <col min="14346" max="14346" width="15.85546875" customWidth="1"/>
    <col min="14347" max="14347" width="13.140625" customWidth="1"/>
    <col min="14348" max="14348" width="10.5703125" bestFit="1" customWidth="1"/>
    <col min="14350" max="14350" width="4.85546875" bestFit="1" customWidth="1"/>
    <col min="14351" max="14351" width="10.5703125" bestFit="1" customWidth="1"/>
    <col min="14593" max="14593" width="24.42578125" customWidth="1"/>
    <col min="14594" max="14594" width="11.5703125" bestFit="1" customWidth="1"/>
    <col min="14595" max="14595" width="12.140625" customWidth="1"/>
    <col min="14597" max="14597" width="9.28515625" bestFit="1" customWidth="1"/>
    <col min="14598" max="14598" width="12.7109375" bestFit="1" customWidth="1"/>
    <col min="14599" max="14599" width="11.140625" bestFit="1" customWidth="1"/>
    <col min="14600" max="14600" width="13.7109375" bestFit="1" customWidth="1"/>
    <col min="14601" max="14601" width="17.28515625" customWidth="1"/>
    <col min="14602" max="14602" width="15.85546875" customWidth="1"/>
    <col min="14603" max="14603" width="13.140625" customWidth="1"/>
    <col min="14604" max="14604" width="10.5703125" bestFit="1" customWidth="1"/>
    <col min="14606" max="14606" width="4.85546875" bestFit="1" customWidth="1"/>
    <col min="14607" max="14607" width="10.5703125" bestFit="1" customWidth="1"/>
    <col min="14849" max="14849" width="24.42578125" customWidth="1"/>
    <col min="14850" max="14850" width="11.5703125" bestFit="1" customWidth="1"/>
    <col min="14851" max="14851" width="12.140625" customWidth="1"/>
    <col min="14853" max="14853" width="9.28515625" bestFit="1" customWidth="1"/>
    <col min="14854" max="14854" width="12.7109375" bestFit="1" customWidth="1"/>
    <col min="14855" max="14855" width="11.140625" bestFit="1" customWidth="1"/>
    <col min="14856" max="14856" width="13.7109375" bestFit="1" customWidth="1"/>
    <col min="14857" max="14857" width="17.28515625" customWidth="1"/>
    <col min="14858" max="14858" width="15.85546875" customWidth="1"/>
    <col min="14859" max="14859" width="13.140625" customWidth="1"/>
    <col min="14860" max="14860" width="10.5703125" bestFit="1" customWidth="1"/>
    <col min="14862" max="14862" width="4.85546875" bestFit="1" customWidth="1"/>
    <col min="14863" max="14863" width="10.5703125" bestFit="1" customWidth="1"/>
    <col min="15105" max="15105" width="24.42578125" customWidth="1"/>
    <col min="15106" max="15106" width="11.5703125" bestFit="1" customWidth="1"/>
    <col min="15107" max="15107" width="12.140625" customWidth="1"/>
    <col min="15109" max="15109" width="9.28515625" bestFit="1" customWidth="1"/>
    <col min="15110" max="15110" width="12.7109375" bestFit="1" customWidth="1"/>
    <col min="15111" max="15111" width="11.140625" bestFit="1" customWidth="1"/>
    <col min="15112" max="15112" width="13.7109375" bestFit="1" customWidth="1"/>
    <col min="15113" max="15113" width="17.28515625" customWidth="1"/>
    <col min="15114" max="15114" width="15.85546875" customWidth="1"/>
    <col min="15115" max="15115" width="13.140625" customWidth="1"/>
    <col min="15116" max="15116" width="10.5703125" bestFit="1" customWidth="1"/>
    <col min="15118" max="15118" width="4.85546875" bestFit="1" customWidth="1"/>
    <col min="15119" max="15119" width="10.5703125" bestFit="1" customWidth="1"/>
    <col min="15361" max="15361" width="24.42578125" customWidth="1"/>
    <col min="15362" max="15362" width="11.5703125" bestFit="1" customWidth="1"/>
    <col min="15363" max="15363" width="12.140625" customWidth="1"/>
    <col min="15365" max="15365" width="9.28515625" bestFit="1" customWidth="1"/>
    <col min="15366" max="15366" width="12.7109375" bestFit="1" customWidth="1"/>
    <col min="15367" max="15367" width="11.140625" bestFit="1" customWidth="1"/>
    <col min="15368" max="15368" width="13.7109375" bestFit="1" customWidth="1"/>
    <col min="15369" max="15369" width="17.28515625" customWidth="1"/>
    <col min="15370" max="15370" width="15.85546875" customWidth="1"/>
    <col min="15371" max="15371" width="13.140625" customWidth="1"/>
    <col min="15372" max="15372" width="10.5703125" bestFit="1" customWidth="1"/>
    <col min="15374" max="15374" width="4.85546875" bestFit="1" customWidth="1"/>
    <col min="15375" max="15375" width="10.5703125" bestFit="1" customWidth="1"/>
    <col min="15617" max="15617" width="24.42578125" customWidth="1"/>
    <col min="15618" max="15618" width="11.5703125" bestFit="1" customWidth="1"/>
    <col min="15619" max="15619" width="12.140625" customWidth="1"/>
    <col min="15621" max="15621" width="9.28515625" bestFit="1" customWidth="1"/>
    <col min="15622" max="15622" width="12.7109375" bestFit="1" customWidth="1"/>
    <col min="15623" max="15623" width="11.140625" bestFit="1" customWidth="1"/>
    <col min="15624" max="15624" width="13.7109375" bestFit="1" customWidth="1"/>
    <col min="15625" max="15625" width="17.28515625" customWidth="1"/>
    <col min="15626" max="15626" width="15.85546875" customWidth="1"/>
    <col min="15627" max="15627" width="13.140625" customWidth="1"/>
    <col min="15628" max="15628" width="10.5703125" bestFit="1" customWidth="1"/>
    <col min="15630" max="15630" width="4.85546875" bestFit="1" customWidth="1"/>
    <col min="15631" max="15631" width="10.5703125" bestFit="1" customWidth="1"/>
    <col min="15873" max="15873" width="24.42578125" customWidth="1"/>
    <col min="15874" max="15874" width="11.5703125" bestFit="1" customWidth="1"/>
    <col min="15875" max="15875" width="12.140625" customWidth="1"/>
    <col min="15877" max="15877" width="9.28515625" bestFit="1" customWidth="1"/>
    <col min="15878" max="15878" width="12.7109375" bestFit="1" customWidth="1"/>
    <col min="15879" max="15879" width="11.140625" bestFit="1" customWidth="1"/>
    <col min="15880" max="15880" width="13.7109375" bestFit="1" customWidth="1"/>
    <col min="15881" max="15881" width="17.28515625" customWidth="1"/>
    <col min="15882" max="15882" width="15.85546875" customWidth="1"/>
    <col min="15883" max="15883" width="13.140625" customWidth="1"/>
    <col min="15884" max="15884" width="10.5703125" bestFit="1" customWidth="1"/>
    <col min="15886" max="15886" width="4.85546875" bestFit="1" customWidth="1"/>
    <col min="15887" max="15887" width="10.5703125" bestFit="1" customWidth="1"/>
    <col min="16129" max="16129" width="24.42578125" customWidth="1"/>
    <col min="16130" max="16130" width="11.5703125" bestFit="1" customWidth="1"/>
    <col min="16131" max="16131" width="12.140625" customWidth="1"/>
    <col min="16133" max="16133" width="9.28515625" bestFit="1" customWidth="1"/>
    <col min="16134" max="16134" width="12.7109375" bestFit="1" customWidth="1"/>
    <col min="16135" max="16135" width="11.140625" bestFit="1" customWidth="1"/>
    <col min="16136" max="16136" width="13.7109375" bestFit="1" customWidth="1"/>
    <col min="16137" max="16137" width="17.28515625" customWidth="1"/>
    <col min="16138" max="16138" width="15.85546875" customWidth="1"/>
    <col min="16139" max="16139" width="13.140625" customWidth="1"/>
    <col min="16140" max="16140" width="10.5703125" bestFit="1" customWidth="1"/>
    <col min="16142" max="16142" width="4.85546875" bestFit="1" customWidth="1"/>
    <col min="16143" max="16143" width="10.5703125" bestFit="1" customWidth="1"/>
  </cols>
  <sheetData>
    <row r="2" spans="1:14">
      <c r="A2" s="3" t="s">
        <v>1341</v>
      </c>
      <c r="B2" s="3"/>
      <c r="C2" s="3"/>
      <c r="D2" s="3"/>
      <c r="E2" s="3"/>
      <c r="F2" s="3"/>
      <c r="G2" s="3"/>
      <c r="H2" s="3"/>
      <c r="I2" s="3"/>
      <c r="J2" s="3"/>
      <c r="K2" s="3"/>
    </row>
    <row r="4" spans="1:14" ht="13.5" thickBot="1">
      <c r="B4" s="95"/>
      <c r="C4" s="95">
        <v>1</v>
      </c>
      <c r="D4" s="95">
        <v>2</v>
      </c>
      <c r="E4" s="95">
        <v>3</v>
      </c>
      <c r="F4" s="95">
        <v>4</v>
      </c>
      <c r="G4" s="95">
        <v>5</v>
      </c>
      <c r="H4" s="95">
        <v>6</v>
      </c>
      <c r="I4" s="95">
        <v>7</v>
      </c>
      <c r="J4" s="95">
        <v>8</v>
      </c>
      <c r="K4" s="95">
        <v>9</v>
      </c>
    </row>
    <row r="5" spans="1:14" ht="51">
      <c r="A5" s="96" t="s">
        <v>3</v>
      </c>
      <c r="B5" s="97" t="s">
        <v>1342</v>
      </c>
      <c r="C5" s="97" t="s">
        <v>1343</v>
      </c>
      <c r="D5" s="97" t="s">
        <v>1344</v>
      </c>
      <c r="E5" s="97" t="s">
        <v>1345</v>
      </c>
      <c r="F5" s="97" t="s">
        <v>1346</v>
      </c>
      <c r="G5" s="97" t="s">
        <v>1347</v>
      </c>
      <c r="H5" s="97" t="s">
        <v>1348</v>
      </c>
      <c r="I5" s="97" t="s">
        <v>1349</v>
      </c>
      <c r="J5" s="97" t="s">
        <v>1350</v>
      </c>
      <c r="K5" s="97" t="s">
        <v>1351</v>
      </c>
    </row>
    <row r="7" spans="1:14">
      <c r="A7" s="98" t="s">
        <v>43</v>
      </c>
      <c r="B7" s="99">
        <v>44651</v>
      </c>
      <c r="C7" s="100">
        <f>3200+480</f>
        <v>3680</v>
      </c>
      <c r="D7" s="101">
        <v>63</v>
      </c>
      <c r="E7" s="102">
        <v>2.2050000000000001</v>
      </c>
      <c r="F7" s="103">
        <v>700</v>
      </c>
      <c r="G7" s="104">
        <f>J7/C7</f>
        <v>60.60478260869565</v>
      </c>
      <c r="H7" s="105">
        <f>F7+(E7*C7)</f>
        <v>8814.4000000000015</v>
      </c>
      <c r="I7" s="105">
        <f>C7*D7</f>
        <v>231840</v>
      </c>
      <c r="J7" s="106">
        <f>I7-H7</f>
        <v>223025.6</v>
      </c>
      <c r="K7" s="94">
        <f>H7/I7</f>
        <v>3.8019323671497587E-2</v>
      </c>
      <c r="N7" s="9"/>
    </row>
    <row r="8" spans="1:14">
      <c r="A8" s="98" t="s">
        <v>43</v>
      </c>
      <c r="B8" s="99">
        <v>41696</v>
      </c>
      <c r="C8" s="100">
        <v>3220</v>
      </c>
      <c r="D8" s="101">
        <v>49.75</v>
      </c>
      <c r="E8" s="102">
        <v>1.74125</v>
      </c>
      <c r="F8" s="103">
        <v>450</v>
      </c>
      <c r="G8" s="104">
        <f t="shared" ref="G8:G27" si="0">J8/C8</f>
        <v>47.868998447204966</v>
      </c>
      <c r="H8" s="105">
        <f t="shared" ref="H8:H27" si="1">F8+(E8*C8)</f>
        <v>6056.8249999999998</v>
      </c>
      <c r="I8" s="105">
        <f t="shared" ref="I8:I27" si="2">C8*D8</f>
        <v>160195</v>
      </c>
      <c r="J8" s="106">
        <f t="shared" ref="J8:J27" si="3">I8-H8</f>
        <v>154138.17499999999</v>
      </c>
      <c r="K8" s="94">
        <f t="shared" ref="K8:K27" si="4">H8/I8</f>
        <v>3.7809076438091074E-2</v>
      </c>
    </row>
    <row r="9" spans="1:14">
      <c r="A9" s="98" t="s">
        <v>48</v>
      </c>
      <c r="B9" s="99">
        <v>43783</v>
      </c>
      <c r="C9" s="100">
        <f>4275.127+557.625</f>
        <v>4832.7520000000004</v>
      </c>
      <c r="D9" s="101">
        <v>52.63</v>
      </c>
      <c r="E9" s="102">
        <v>0.39500000000000002</v>
      </c>
      <c r="F9" s="103">
        <v>500</v>
      </c>
      <c r="G9" s="104">
        <f t="shared" si="0"/>
        <v>52.13153928031069</v>
      </c>
      <c r="H9" s="105">
        <f t="shared" si="1"/>
        <v>2408.9370400000003</v>
      </c>
      <c r="I9" s="105">
        <f t="shared" si="2"/>
        <v>254347.73776000005</v>
      </c>
      <c r="J9" s="106">
        <f t="shared" si="3"/>
        <v>251938.80072000006</v>
      </c>
      <c r="K9" s="94">
        <f t="shared" si="4"/>
        <v>9.471037805231234E-3</v>
      </c>
    </row>
    <row r="10" spans="1:14">
      <c r="A10" s="98" t="s">
        <v>48</v>
      </c>
      <c r="B10" s="99">
        <v>43447</v>
      </c>
      <c r="C10" s="100">
        <v>8358.973</v>
      </c>
      <c r="D10" s="101">
        <v>44.85</v>
      </c>
      <c r="E10" s="102">
        <v>0.52</v>
      </c>
      <c r="F10" s="103">
        <v>1000</v>
      </c>
      <c r="G10" s="104">
        <f t="shared" si="0"/>
        <v>44.210368078710147</v>
      </c>
      <c r="H10" s="105">
        <f t="shared" si="1"/>
        <v>5346.6659600000003</v>
      </c>
      <c r="I10" s="105">
        <f t="shared" si="2"/>
        <v>374899.93904999999</v>
      </c>
      <c r="J10" s="106">
        <f t="shared" si="3"/>
        <v>369553.27308999997</v>
      </c>
      <c r="K10" s="94">
        <f t="shared" si="4"/>
        <v>1.4261581299662259E-2</v>
      </c>
    </row>
    <row r="11" spans="1:14">
      <c r="A11" s="98" t="s">
        <v>51</v>
      </c>
      <c r="B11" s="99">
        <v>43682</v>
      </c>
      <c r="C11" s="100">
        <v>7549.2049999999999</v>
      </c>
      <c r="D11" s="101">
        <v>74.3</v>
      </c>
      <c r="E11" s="102">
        <v>0.12</v>
      </c>
      <c r="F11" s="103">
        <v>750</v>
      </c>
      <c r="G11" s="104">
        <f t="shared" si="0"/>
        <v>74.080651790486542</v>
      </c>
      <c r="H11" s="105">
        <f t="shared" si="1"/>
        <v>1655.9045999999998</v>
      </c>
      <c r="I11" s="105">
        <f t="shared" si="2"/>
        <v>560905.93149999995</v>
      </c>
      <c r="J11" s="106">
        <f t="shared" si="3"/>
        <v>559250.02689999994</v>
      </c>
      <c r="K11" s="94">
        <f t="shared" si="4"/>
        <v>2.9521966287140251E-3</v>
      </c>
    </row>
    <row r="12" spans="1:14">
      <c r="A12" s="98" t="s">
        <v>51</v>
      </c>
      <c r="B12" s="99">
        <v>40065</v>
      </c>
      <c r="C12" s="100">
        <v>21850</v>
      </c>
      <c r="D12" s="101">
        <v>25.25</v>
      </c>
      <c r="E12" s="102">
        <v>0.75749999999999995</v>
      </c>
      <c r="F12" s="103">
        <v>450</v>
      </c>
      <c r="G12" s="104">
        <f t="shared" si="0"/>
        <v>24.471905034324944</v>
      </c>
      <c r="H12" s="105">
        <f t="shared" si="1"/>
        <v>17001.375</v>
      </c>
      <c r="I12" s="105">
        <f t="shared" si="2"/>
        <v>551712.5</v>
      </c>
      <c r="J12" s="106">
        <f t="shared" si="3"/>
        <v>534711.125</v>
      </c>
      <c r="K12" s="94">
        <f t="shared" si="4"/>
        <v>3.081564220495276E-2</v>
      </c>
    </row>
    <row r="13" spans="1:14">
      <c r="A13" s="98" t="s">
        <v>54</v>
      </c>
      <c r="B13" s="99">
        <v>39904</v>
      </c>
      <c r="C13" s="100">
        <v>69000</v>
      </c>
      <c r="D13" s="101">
        <v>24.5</v>
      </c>
      <c r="E13" s="102">
        <v>0.73499999999999999</v>
      </c>
      <c r="F13" s="103">
        <v>400</v>
      </c>
      <c r="G13" s="104">
        <f t="shared" si="0"/>
        <v>23.759202898550726</v>
      </c>
      <c r="H13" s="105">
        <f t="shared" si="1"/>
        <v>51115</v>
      </c>
      <c r="I13" s="105">
        <f t="shared" si="2"/>
        <v>1690500</v>
      </c>
      <c r="J13" s="106">
        <f t="shared" si="3"/>
        <v>1639385</v>
      </c>
      <c r="K13" s="94">
        <f t="shared" si="4"/>
        <v>3.0236616385684707E-2</v>
      </c>
    </row>
    <row r="14" spans="1:14">
      <c r="A14" s="98" t="s">
        <v>54</v>
      </c>
      <c r="B14" s="99">
        <v>37679</v>
      </c>
      <c r="C14" s="100">
        <v>57500</v>
      </c>
      <c r="D14" s="101">
        <v>20.95</v>
      </c>
      <c r="E14" s="102">
        <v>0.62849999999999995</v>
      </c>
      <c r="F14" s="103">
        <v>550</v>
      </c>
      <c r="G14" s="104">
        <f t="shared" si="0"/>
        <v>20.311934782608695</v>
      </c>
      <c r="H14" s="105">
        <f t="shared" si="1"/>
        <v>36688.75</v>
      </c>
      <c r="I14" s="105">
        <f t="shared" si="2"/>
        <v>1204625</v>
      </c>
      <c r="J14" s="106">
        <f t="shared" si="3"/>
        <v>1167936.25</v>
      </c>
      <c r="K14" s="94">
        <f t="shared" si="4"/>
        <v>3.0456573622496628E-2</v>
      </c>
    </row>
    <row r="15" spans="1:14">
      <c r="A15" s="98" t="s">
        <v>56</v>
      </c>
      <c r="B15" s="99">
        <v>42430</v>
      </c>
      <c r="C15" s="100">
        <v>10637.5</v>
      </c>
      <c r="D15" s="101">
        <v>72</v>
      </c>
      <c r="E15" s="102">
        <v>2.16</v>
      </c>
      <c r="F15" s="103">
        <v>400</v>
      </c>
      <c r="G15" s="104">
        <f t="shared" si="0"/>
        <v>69.802397179788485</v>
      </c>
      <c r="H15" s="105">
        <f t="shared" si="1"/>
        <v>23377</v>
      </c>
      <c r="I15" s="105">
        <f t="shared" si="2"/>
        <v>765900</v>
      </c>
      <c r="J15" s="106">
        <f t="shared" si="3"/>
        <v>742523</v>
      </c>
      <c r="K15" s="94">
        <f t="shared" si="4"/>
        <v>3.0522261391826608E-2</v>
      </c>
    </row>
    <row r="16" spans="1:14">
      <c r="A16" s="98" t="s">
        <v>58</v>
      </c>
      <c r="B16" s="99">
        <v>43676</v>
      </c>
      <c r="C16" s="100">
        <v>32200</v>
      </c>
      <c r="D16" s="101">
        <v>68.5</v>
      </c>
      <c r="E16" s="102">
        <v>1.6268750000000001</v>
      </c>
      <c r="F16" s="103">
        <v>725</v>
      </c>
      <c r="G16" s="104">
        <f t="shared" si="0"/>
        <v>66.850609472049683</v>
      </c>
      <c r="H16" s="105">
        <f t="shared" si="1"/>
        <v>53110.375</v>
      </c>
      <c r="I16" s="105">
        <f t="shared" si="2"/>
        <v>2205700</v>
      </c>
      <c r="J16" s="106">
        <f t="shared" si="3"/>
        <v>2152589.625</v>
      </c>
      <c r="K16" s="94">
        <f t="shared" si="4"/>
        <v>2.4078693838690664E-2</v>
      </c>
    </row>
    <row r="17" spans="1:12">
      <c r="A17" s="107" t="s">
        <v>60</v>
      </c>
      <c r="B17" s="99">
        <v>43257</v>
      </c>
      <c r="C17" s="100">
        <v>13289.037</v>
      </c>
      <c r="D17" s="101">
        <v>75.25</v>
      </c>
      <c r="E17" s="102">
        <v>0.8</v>
      </c>
      <c r="F17" s="103">
        <v>650</v>
      </c>
      <c r="G17" s="104">
        <f t="shared" si="0"/>
        <v>74.401087501675249</v>
      </c>
      <c r="H17" s="105">
        <f t="shared" si="1"/>
        <v>11281.229600000001</v>
      </c>
      <c r="I17" s="105">
        <f t="shared" si="2"/>
        <v>1000000.03425</v>
      </c>
      <c r="J17" s="106">
        <f t="shared" si="3"/>
        <v>988718.80465000006</v>
      </c>
      <c r="K17" s="94">
        <f t="shared" si="4"/>
        <v>1.12812292136179E-2</v>
      </c>
    </row>
    <row r="18" spans="1:12">
      <c r="A18" s="107" t="s">
        <v>1153</v>
      </c>
      <c r="B18" s="99">
        <v>42640</v>
      </c>
      <c r="C18" s="100">
        <f>52600+7890</f>
        <v>60490</v>
      </c>
      <c r="D18" s="201">
        <v>26.45</v>
      </c>
      <c r="E18" s="202">
        <v>0.79349999999999998</v>
      </c>
      <c r="F18" s="103">
        <v>500</v>
      </c>
      <c r="G18" s="104">
        <f t="shared" si="0"/>
        <v>25.648234170937346</v>
      </c>
      <c r="H18" s="105">
        <f>F18+(E18*C18)</f>
        <v>48498.815000000002</v>
      </c>
      <c r="I18" s="105">
        <f t="shared" si="2"/>
        <v>1599960.5</v>
      </c>
      <c r="J18" s="106">
        <f>I18-H18</f>
        <v>1551461.6850000001</v>
      </c>
      <c r="K18" s="94">
        <f t="shared" si="4"/>
        <v>3.0312507715034215E-2</v>
      </c>
    </row>
    <row r="19" spans="1:12">
      <c r="A19" s="107" t="s">
        <v>1153</v>
      </c>
      <c r="B19" s="99">
        <v>39944</v>
      </c>
      <c r="C19" s="100">
        <v>11500</v>
      </c>
      <c r="D19" s="201">
        <v>14</v>
      </c>
      <c r="E19" s="202">
        <v>0.49</v>
      </c>
      <c r="F19" s="103">
        <v>500</v>
      </c>
      <c r="G19" s="104">
        <f t="shared" si="0"/>
        <v>13.466521739130435</v>
      </c>
      <c r="H19" s="105">
        <f t="shared" si="1"/>
        <v>6135</v>
      </c>
      <c r="I19" s="105">
        <f t="shared" si="2"/>
        <v>161000</v>
      </c>
      <c r="J19" s="106">
        <f t="shared" si="3"/>
        <v>154865</v>
      </c>
      <c r="K19" s="94">
        <f t="shared" si="4"/>
        <v>3.8105590062111803E-2</v>
      </c>
    </row>
    <row r="20" spans="1:12">
      <c r="A20" s="107" t="s">
        <v>64</v>
      </c>
      <c r="B20" s="99">
        <v>41352</v>
      </c>
      <c r="C20" s="100">
        <v>7000</v>
      </c>
      <c r="D20" s="201">
        <v>26.75</v>
      </c>
      <c r="E20" s="202">
        <v>1.00312</v>
      </c>
      <c r="F20" s="103">
        <v>450</v>
      </c>
      <c r="G20" s="104">
        <f t="shared" si="0"/>
        <v>25.682594285714288</v>
      </c>
      <c r="H20" s="105">
        <f t="shared" si="1"/>
        <v>7471.84</v>
      </c>
      <c r="I20" s="105">
        <f t="shared" si="2"/>
        <v>187250</v>
      </c>
      <c r="J20" s="106">
        <f t="shared" si="3"/>
        <v>179778.16</v>
      </c>
      <c r="K20" s="94">
        <f t="shared" si="4"/>
        <v>3.99030173564753E-2</v>
      </c>
    </row>
    <row r="21" spans="1:12">
      <c r="A21" s="107" t="s">
        <v>64</v>
      </c>
      <c r="B21" s="99">
        <v>39784</v>
      </c>
      <c r="C21" s="100">
        <v>5750</v>
      </c>
      <c r="D21" s="201">
        <v>23</v>
      </c>
      <c r="E21" s="202">
        <v>0.86250000000000004</v>
      </c>
      <c r="F21" s="103">
        <v>300</v>
      </c>
      <c r="G21" s="104">
        <f t="shared" si="0"/>
        <v>22.08532608695652</v>
      </c>
      <c r="H21" s="105">
        <f t="shared" si="1"/>
        <v>5259.375</v>
      </c>
      <c r="I21" s="105">
        <f t="shared" si="2"/>
        <v>132250</v>
      </c>
      <c r="J21" s="106">
        <f t="shared" si="3"/>
        <v>126990.625</v>
      </c>
      <c r="K21" s="94">
        <f t="shared" si="4"/>
        <v>3.9768431001890356E-2</v>
      </c>
    </row>
    <row r="22" spans="1:12">
      <c r="A22" s="98" t="s">
        <v>67</v>
      </c>
      <c r="B22" s="108">
        <v>38330</v>
      </c>
      <c r="C22" s="109">
        <v>4025</v>
      </c>
      <c r="D22" s="110">
        <v>30</v>
      </c>
      <c r="E22" s="111">
        <v>1.2</v>
      </c>
      <c r="F22" s="112">
        <v>300</v>
      </c>
      <c r="G22" s="104">
        <f t="shared" si="0"/>
        <v>28.725465838509315</v>
      </c>
      <c r="H22" s="105">
        <f t="shared" si="1"/>
        <v>5130</v>
      </c>
      <c r="I22" s="105">
        <f t="shared" si="2"/>
        <v>120750</v>
      </c>
      <c r="J22" s="106">
        <f t="shared" si="3"/>
        <v>115620</v>
      </c>
      <c r="K22" s="94">
        <f t="shared" si="4"/>
        <v>4.2484472049689442E-2</v>
      </c>
    </row>
    <row r="23" spans="1:12">
      <c r="A23" s="98" t="s">
        <v>71</v>
      </c>
      <c r="B23" s="108">
        <v>37854</v>
      </c>
      <c r="C23" s="109">
        <f>4650+674.074</f>
        <v>5324.0739999999996</v>
      </c>
      <c r="D23" s="110">
        <v>21.6</v>
      </c>
      <c r="E23" s="111">
        <v>0.79</v>
      </c>
      <c r="F23" s="112">
        <v>325</v>
      </c>
      <c r="G23" s="104">
        <f t="shared" si="0"/>
        <v>20.748956520889831</v>
      </c>
      <c r="H23" s="105">
        <f t="shared" si="1"/>
        <v>4531.0184600000002</v>
      </c>
      <c r="I23" s="105">
        <f t="shared" si="2"/>
        <v>114999.9984</v>
      </c>
      <c r="J23" s="106">
        <f t="shared" si="3"/>
        <v>110468.97993999999</v>
      </c>
      <c r="K23" s="94">
        <f t="shared" si="4"/>
        <v>3.9400161069915285E-2</v>
      </c>
    </row>
    <row r="24" spans="1:12">
      <c r="A24" s="98" t="s">
        <v>73</v>
      </c>
      <c r="B24" s="108">
        <v>41436</v>
      </c>
      <c r="C24" s="109">
        <v>12765</v>
      </c>
      <c r="D24" s="110">
        <v>29.5</v>
      </c>
      <c r="E24" s="111">
        <v>0.95874999999999999</v>
      </c>
      <c r="F24" s="112">
        <v>600</v>
      </c>
      <c r="G24" s="104">
        <f t="shared" si="0"/>
        <v>28.494246474735608</v>
      </c>
      <c r="H24" s="105">
        <f t="shared" si="1"/>
        <v>12838.44375</v>
      </c>
      <c r="I24" s="105">
        <f t="shared" si="2"/>
        <v>376567.5</v>
      </c>
      <c r="J24" s="106">
        <f t="shared" si="3"/>
        <v>363729.05625000002</v>
      </c>
      <c r="K24" s="94">
        <f t="shared" si="4"/>
        <v>3.4093339839471014E-2</v>
      </c>
    </row>
    <row r="25" spans="1:12">
      <c r="A25" s="98" t="s">
        <v>73</v>
      </c>
      <c r="B25" s="108">
        <v>39877</v>
      </c>
      <c r="C25" s="109">
        <v>12477.5</v>
      </c>
      <c r="D25" s="110">
        <v>14.1</v>
      </c>
      <c r="E25" s="111">
        <v>0.49349999999999999</v>
      </c>
      <c r="F25" s="112">
        <v>375</v>
      </c>
      <c r="G25" s="104">
        <f t="shared" si="0"/>
        <v>13.576445902624725</v>
      </c>
      <c r="H25" s="105">
        <f t="shared" si="1"/>
        <v>6532.6462499999998</v>
      </c>
      <c r="I25" s="105">
        <f t="shared" si="2"/>
        <v>175932.75</v>
      </c>
      <c r="J25" s="106">
        <f t="shared" si="3"/>
        <v>169400.10375000001</v>
      </c>
      <c r="K25" s="94">
        <f t="shared" si="4"/>
        <v>3.7131496267750037E-2</v>
      </c>
    </row>
    <row r="26" spans="1:12">
      <c r="A26" s="98" t="s">
        <v>75</v>
      </c>
      <c r="B26" s="108">
        <v>43768</v>
      </c>
      <c r="C26" s="109">
        <v>11845</v>
      </c>
      <c r="D26" s="110">
        <v>63.32</v>
      </c>
      <c r="E26" s="111">
        <v>0.63</v>
      </c>
      <c r="F26" s="112">
        <v>650</v>
      </c>
      <c r="G26" s="104">
        <f t="shared" si="0"/>
        <v>62.635124525116083</v>
      </c>
      <c r="H26" s="105">
        <f t="shared" si="1"/>
        <v>8112.35</v>
      </c>
      <c r="I26" s="105">
        <f t="shared" si="2"/>
        <v>750025.4</v>
      </c>
      <c r="J26" s="106">
        <f t="shared" si="3"/>
        <v>741913.05</v>
      </c>
      <c r="K26" s="94">
        <f t="shared" si="4"/>
        <v>1.0816100361401093E-2</v>
      </c>
      <c r="L26" s="263"/>
    </row>
    <row r="27" spans="1:12">
      <c r="A27" s="98" t="s">
        <v>75</v>
      </c>
      <c r="B27" s="108">
        <v>43411</v>
      </c>
      <c r="C27" s="109">
        <v>9359.1029999999992</v>
      </c>
      <c r="D27" s="110">
        <v>49.15</v>
      </c>
      <c r="E27" s="111">
        <v>0.15</v>
      </c>
      <c r="F27" s="112">
        <v>650</v>
      </c>
      <c r="G27" s="104">
        <f t="shared" si="0"/>
        <v>48.930548899825119</v>
      </c>
      <c r="H27" s="105">
        <f t="shared" si="1"/>
        <v>2053.8654499999998</v>
      </c>
      <c r="I27" s="105">
        <f t="shared" si="2"/>
        <v>459999.91244999995</v>
      </c>
      <c r="J27" s="106">
        <f t="shared" si="3"/>
        <v>457946.04699999996</v>
      </c>
      <c r="K27" s="94">
        <f t="shared" si="4"/>
        <v>4.4649257410961929E-3</v>
      </c>
      <c r="L27" s="263"/>
    </row>
    <row r="28" spans="1:12">
      <c r="B28" s="113"/>
      <c r="C28" s="114"/>
      <c r="D28" s="4"/>
      <c r="E28" s="115"/>
      <c r="F28" s="116"/>
      <c r="G28" s="4"/>
      <c r="H28" s="116"/>
      <c r="I28" s="116"/>
      <c r="J28" s="116"/>
      <c r="K28" s="117"/>
    </row>
    <row r="29" spans="1:12" ht="13.5" thickBot="1">
      <c r="A29" s="118"/>
      <c r="B29" s="118"/>
      <c r="C29" s="118"/>
      <c r="D29" s="118"/>
      <c r="E29" s="118"/>
      <c r="F29" s="118"/>
      <c r="G29" s="118"/>
      <c r="H29" s="119">
        <f>SUM(H7:H27)</f>
        <v>323419.81610999996</v>
      </c>
      <c r="I29" s="119">
        <f>SUM(I7:I27)</f>
        <v>13079362.203410001</v>
      </c>
      <c r="J29" s="119">
        <f>SUM(J7:J28)</f>
        <v>12755942.387300001</v>
      </c>
      <c r="K29" s="120">
        <f>H29/I29</f>
        <v>2.4727491377651362E-2</v>
      </c>
    </row>
    <row r="31" spans="1:12">
      <c r="A31" s="121" t="s">
        <v>101</v>
      </c>
    </row>
    <row r="32" spans="1:12">
      <c r="A32" s="9" t="s">
        <v>1352</v>
      </c>
    </row>
    <row r="33" spans="1:1">
      <c r="A33" s="9" t="s">
        <v>1353</v>
      </c>
    </row>
    <row r="34" spans="1:1">
      <c r="A34" s="9" t="s">
        <v>1354</v>
      </c>
    </row>
    <row r="35" spans="1:1">
      <c r="A35" s="9" t="s">
        <v>1355</v>
      </c>
    </row>
    <row r="36" spans="1:1">
      <c r="A36" s="9" t="s">
        <v>1356</v>
      </c>
    </row>
    <row r="37" spans="1:1">
      <c r="A37" s="9" t="s">
        <v>1357</v>
      </c>
    </row>
    <row r="38" spans="1:1">
      <c r="A38" s="9" t="s">
        <v>1358</v>
      </c>
    </row>
    <row r="39" spans="1:1">
      <c r="A39" s="9" t="s">
        <v>1359</v>
      </c>
    </row>
  </sheetData>
  <printOptions horizontalCentered="1"/>
  <pageMargins left="0.6" right="0.6" top="0.85" bottom="0.6" header="0.6" footer="0.3"/>
  <pageSetup scale="80" fitToHeight="2" orientation="landscape" useFirstPageNumber="1" r:id="rId1"/>
  <headerFooter scaleWithDoc="0">
    <oddHeader xml:space="preserve">&amp;RDocket No. 44280
Exhibit JMC-8
Page &amp;P of 2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13F7DF-28E5-4983-BD56-BAC6A04D3BCD}">
  <dimension ref="A2:N43"/>
  <sheetViews>
    <sheetView view="pageLayout" zoomScale="70" zoomScaleNormal="85" zoomScaleSheetLayoutView="70" zoomScalePageLayoutView="70" workbookViewId="0">
      <selection activeCell="A27" sqref="A27:F27"/>
    </sheetView>
  </sheetViews>
  <sheetFormatPr defaultRowHeight="12.75"/>
  <cols>
    <col min="1" max="1" width="38.140625" customWidth="1"/>
    <col min="2" max="13" width="10.5703125" customWidth="1"/>
    <col min="14" max="14" width="9.140625" customWidth="1"/>
    <col min="15" max="15" width="10.5703125" customWidth="1"/>
    <col min="257" max="257" width="24.42578125" customWidth="1"/>
    <col min="258" max="258" width="11.5703125" customWidth="1"/>
    <col min="259" max="259" width="12.140625" customWidth="1"/>
    <col min="261" max="261" width="9.28515625" customWidth="1"/>
    <col min="262" max="262" width="12.7109375" customWidth="1"/>
    <col min="263" max="263" width="11.140625" customWidth="1"/>
    <col min="264" max="264" width="13.7109375" customWidth="1"/>
    <col min="265" max="265" width="17.28515625" customWidth="1"/>
    <col min="266" max="266" width="15.85546875" customWidth="1"/>
    <col min="267" max="267" width="13.140625" customWidth="1"/>
    <col min="268" max="268" width="10.5703125" customWidth="1"/>
    <col min="270" max="270" width="4.85546875" customWidth="1"/>
    <col min="271" max="271" width="10.5703125" customWidth="1"/>
    <col min="513" max="513" width="24.42578125" customWidth="1"/>
    <col min="514" max="514" width="11.5703125" customWidth="1"/>
    <col min="515" max="515" width="12.140625" customWidth="1"/>
    <col min="517" max="517" width="9.28515625" customWidth="1"/>
    <col min="518" max="518" width="12.7109375" customWidth="1"/>
    <col min="519" max="519" width="11.140625" customWidth="1"/>
    <col min="520" max="520" width="13.7109375" customWidth="1"/>
    <col min="521" max="521" width="17.28515625" customWidth="1"/>
    <col min="522" max="522" width="15.85546875" customWidth="1"/>
    <col min="523" max="523" width="13.140625" customWidth="1"/>
    <col min="524" max="524" width="10.5703125" customWidth="1"/>
    <col min="526" max="526" width="4.85546875" customWidth="1"/>
    <col min="527" max="527" width="10.5703125" customWidth="1"/>
    <col min="769" max="769" width="24.42578125" customWidth="1"/>
    <col min="770" max="770" width="11.5703125" customWidth="1"/>
    <col min="771" max="771" width="12.140625" customWidth="1"/>
    <col min="773" max="773" width="9.28515625" customWidth="1"/>
    <col min="774" max="774" width="12.7109375" customWidth="1"/>
    <col min="775" max="775" width="11.140625" customWidth="1"/>
    <col min="776" max="776" width="13.7109375" customWidth="1"/>
    <col min="777" max="777" width="17.28515625" customWidth="1"/>
    <col min="778" max="778" width="15.85546875" customWidth="1"/>
    <col min="779" max="779" width="13.140625" customWidth="1"/>
    <col min="780" max="780" width="10.5703125" customWidth="1"/>
    <col min="782" max="782" width="4.85546875" customWidth="1"/>
    <col min="783" max="783" width="10.5703125" customWidth="1"/>
    <col min="1025" max="1025" width="24.42578125" customWidth="1"/>
    <col min="1026" max="1026" width="11.5703125" customWidth="1"/>
    <col min="1027" max="1027" width="12.140625" customWidth="1"/>
    <col min="1029" max="1029" width="9.28515625" customWidth="1"/>
    <col min="1030" max="1030" width="12.7109375" customWidth="1"/>
    <col min="1031" max="1031" width="11.140625" customWidth="1"/>
    <col min="1032" max="1032" width="13.7109375" customWidth="1"/>
    <col min="1033" max="1033" width="17.28515625" customWidth="1"/>
    <col min="1034" max="1034" width="15.85546875" customWidth="1"/>
    <col min="1035" max="1035" width="13.140625" customWidth="1"/>
    <col min="1036" max="1036" width="10.5703125" customWidth="1"/>
    <col min="1038" max="1038" width="4.85546875" customWidth="1"/>
    <col min="1039" max="1039" width="10.5703125" customWidth="1"/>
    <col min="1281" max="1281" width="24.42578125" customWidth="1"/>
    <col min="1282" max="1282" width="11.5703125" customWidth="1"/>
    <col min="1283" max="1283" width="12.140625" customWidth="1"/>
    <col min="1285" max="1285" width="9.28515625" customWidth="1"/>
    <col min="1286" max="1286" width="12.7109375" customWidth="1"/>
    <col min="1287" max="1287" width="11.140625" customWidth="1"/>
    <col min="1288" max="1288" width="13.7109375" customWidth="1"/>
    <col min="1289" max="1289" width="17.28515625" customWidth="1"/>
    <col min="1290" max="1290" width="15.85546875" customWidth="1"/>
    <col min="1291" max="1291" width="13.140625" customWidth="1"/>
    <col min="1292" max="1292" width="10.5703125" customWidth="1"/>
    <col min="1294" max="1294" width="4.85546875" customWidth="1"/>
    <col min="1295" max="1295" width="10.5703125" customWidth="1"/>
    <col min="1537" max="1537" width="24.42578125" customWidth="1"/>
    <col min="1538" max="1538" width="11.5703125" customWidth="1"/>
    <col min="1539" max="1539" width="12.140625" customWidth="1"/>
    <col min="1541" max="1541" width="9.28515625" customWidth="1"/>
    <col min="1542" max="1542" width="12.7109375" customWidth="1"/>
    <col min="1543" max="1543" width="11.140625" customWidth="1"/>
    <col min="1544" max="1544" width="13.7109375" customWidth="1"/>
    <col min="1545" max="1545" width="17.28515625" customWidth="1"/>
    <col min="1546" max="1546" width="15.85546875" customWidth="1"/>
    <col min="1547" max="1547" width="13.140625" customWidth="1"/>
    <col min="1548" max="1548" width="10.5703125" customWidth="1"/>
    <col min="1550" max="1550" width="4.85546875" customWidth="1"/>
    <col min="1551" max="1551" width="10.5703125" customWidth="1"/>
    <col min="1793" max="1793" width="24.42578125" customWidth="1"/>
    <col min="1794" max="1794" width="11.5703125" customWidth="1"/>
    <col min="1795" max="1795" width="12.140625" customWidth="1"/>
    <col min="1797" max="1797" width="9.28515625" customWidth="1"/>
    <col min="1798" max="1798" width="12.7109375" customWidth="1"/>
    <col min="1799" max="1799" width="11.140625" customWidth="1"/>
    <col min="1800" max="1800" width="13.7109375" customWidth="1"/>
    <col min="1801" max="1801" width="17.28515625" customWidth="1"/>
    <col min="1802" max="1802" width="15.85546875" customWidth="1"/>
    <col min="1803" max="1803" width="13.140625" customWidth="1"/>
    <col min="1804" max="1804" width="10.5703125" customWidth="1"/>
    <col min="1806" max="1806" width="4.85546875" customWidth="1"/>
    <col min="1807" max="1807" width="10.5703125" customWidth="1"/>
    <col min="2049" max="2049" width="24.42578125" customWidth="1"/>
    <col min="2050" max="2050" width="11.5703125" customWidth="1"/>
    <col min="2051" max="2051" width="12.140625" customWidth="1"/>
    <col min="2053" max="2053" width="9.28515625" customWidth="1"/>
    <col min="2054" max="2054" width="12.7109375" customWidth="1"/>
    <col min="2055" max="2055" width="11.140625" customWidth="1"/>
    <col min="2056" max="2056" width="13.7109375" customWidth="1"/>
    <col min="2057" max="2057" width="17.28515625" customWidth="1"/>
    <col min="2058" max="2058" width="15.85546875" customWidth="1"/>
    <col min="2059" max="2059" width="13.140625" customWidth="1"/>
    <col min="2060" max="2060" width="10.5703125" customWidth="1"/>
    <col min="2062" max="2062" width="4.85546875" customWidth="1"/>
    <col min="2063" max="2063" width="10.5703125" customWidth="1"/>
    <col min="2305" max="2305" width="24.42578125" customWidth="1"/>
    <col min="2306" max="2306" width="11.5703125" customWidth="1"/>
    <col min="2307" max="2307" width="12.140625" customWidth="1"/>
    <col min="2309" max="2309" width="9.28515625" customWidth="1"/>
    <col min="2310" max="2310" width="12.7109375" customWidth="1"/>
    <col min="2311" max="2311" width="11.140625" customWidth="1"/>
    <col min="2312" max="2312" width="13.7109375" customWidth="1"/>
    <col min="2313" max="2313" width="17.28515625" customWidth="1"/>
    <col min="2314" max="2314" width="15.85546875" customWidth="1"/>
    <col min="2315" max="2315" width="13.140625" customWidth="1"/>
    <col min="2316" max="2316" width="10.5703125" customWidth="1"/>
    <col min="2318" max="2318" width="4.85546875" customWidth="1"/>
    <col min="2319" max="2319" width="10.5703125" customWidth="1"/>
    <col min="2561" max="2561" width="24.42578125" customWidth="1"/>
    <col min="2562" max="2562" width="11.5703125" customWidth="1"/>
    <col min="2563" max="2563" width="12.140625" customWidth="1"/>
    <col min="2565" max="2565" width="9.28515625" customWidth="1"/>
    <col min="2566" max="2566" width="12.7109375" customWidth="1"/>
    <col min="2567" max="2567" width="11.140625" customWidth="1"/>
    <col min="2568" max="2568" width="13.7109375" customWidth="1"/>
    <col min="2569" max="2569" width="17.28515625" customWidth="1"/>
    <col min="2570" max="2570" width="15.85546875" customWidth="1"/>
    <col min="2571" max="2571" width="13.140625" customWidth="1"/>
    <col min="2572" max="2572" width="10.5703125" customWidth="1"/>
    <col min="2574" max="2574" width="4.85546875" customWidth="1"/>
    <col min="2575" max="2575" width="10.5703125" customWidth="1"/>
    <col min="2817" max="2817" width="24.42578125" customWidth="1"/>
    <col min="2818" max="2818" width="11.5703125" customWidth="1"/>
    <col min="2819" max="2819" width="12.140625" customWidth="1"/>
    <col min="2821" max="2821" width="9.28515625" customWidth="1"/>
    <col min="2822" max="2822" width="12.7109375" customWidth="1"/>
    <col min="2823" max="2823" width="11.140625" customWidth="1"/>
    <col min="2824" max="2824" width="13.7109375" customWidth="1"/>
    <col min="2825" max="2825" width="17.28515625" customWidth="1"/>
    <col min="2826" max="2826" width="15.85546875" customWidth="1"/>
    <col min="2827" max="2827" width="13.140625" customWidth="1"/>
    <col min="2828" max="2828" width="10.5703125" customWidth="1"/>
    <col min="2830" max="2830" width="4.85546875" customWidth="1"/>
    <col min="2831" max="2831" width="10.5703125" customWidth="1"/>
    <col min="3073" max="3073" width="24.42578125" customWidth="1"/>
    <col min="3074" max="3074" width="11.5703125" customWidth="1"/>
    <col min="3075" max="3075" width="12.140625" customWidth="1"/>
    <col min="3077" max="3077" width="9.28515625" customWidth="1"/>
    <col min="3078" max="3078" width="12.7109375" customWidth="1"/>
    <col min="3079" max="3079" width="11.140625" customWidth="1"/>
    <col min="3080" max="3080" width="13.7109375" customWidth="1"/>
    <col min="3081" max="3081" width="17.28515625" customWidth="1"/>
    <col min="3082" max="3082" width="15.85546875" customWidth="1"/>
    <col min="3083" max="3083" width="13.140625" customWidth="1"/>
    <col min="3084" max="3084" width="10.5703125" customWidth="1"/>
    <col min="3086" max="3086" width="4.85546875" customWidth="1"/>
    <col min="3087" max="3087" width="10.5703125" customWidth="1"/>
    <col min="3329" max="3329" width="24.42578125" customWidth="1"/>
    <col min="3330" max="3330" width="11.5703125" customWidth="1"/>
    <col min="3331" max="3331" width="12.140625" customWidth="1"/>
    <col min="3333" max="3333" width="9.28515625" customWidth="1"/>
    <col min="3334" max="3334" width="12.7109375" customWidth="1"/>
    <col min="3335" max="3335" width="11.140625" customWidth="1"/>
    <col min="3336" max="3336" width="13.7109375" customWidth="1"/>
    <col min="3337" max="3337" width="17.28515625" customWidth="1"/>
    <col min="3338" max="3338" width="15.85546875" customWidth="1"/>
    <col min="3339" max="3339" width="13.140625" customWidth="1"/>
    <col min="3340" max="3340" width="10.5703125" customWidth="1"/>
    <col min="3342" max="3342" width="4.85546875" customWidth="1"/>
    <col min="3343" max="3343" width="10.5703125" customWidth="1"/>
    <col min="3585" max="3585" width="24.42578125" customWidth="1"/>
    <col min="3586" max="3586" width="11.5703125" customWidth="1"/>
    <col min="3587" max="3587" width="12.140625" customWidth="1"/>
    <col min="3589" max="3589" width="9.28515625" customWidth="1"/>
    <col min="3590" max="3590" width="12.7109375" customWidth="1"/>
    <col min="3591" max="3591" width="11.140625" customWidth="1"/>
    <col min="3592" max="3592" width="13.7109375" customWidth="1"/>
    <col min="3593" max="3593" width="17.28515625" customWidth="1"/>
    <col min="3594" max="3594" width="15.85546875" customWidth="1"/>
    <col min="3595" max="3595" width="13.140625" customWidth="1"/>
    <col min="3596" max="3596" width="10.5703125" customWidth="1"/>
    <col min="3598" max="3598" width="4.85546875" customWidth="1"/>
    <col min="3599" max="3599" width="10.5703125" customWidth="1"/>
    <col min="3841" max="3841" width="24.42578125" customWidth="1"/>
    <col min="3842" max="3842" width="11.5703125" customWidth="1"/>
    <col min="3843" max="3843" width="12.140625" customWidth="1"/>
    <col min="3845" max="3845" width="9.28515625" customWidth="1"/>
    <col min="3846" max="3846" width="12.7109375" customWidth="1"/>
    <col min="3847" max="3847" width="11.140625" customWidth="1"/>
    <col min="3848" max="3848" width="13.7109375" customWidth="1"/>
    <col min="3849" max="3849" width="17.28515625" customWidth="1"/>
    <col min="3850" max="3850" width="15.85546875" customWidth="1"/>
    <col min="3851" max="3851" width="13.140625" customWidth="1"/>
    <col min="3852" max="3852" width="10.5703125" customWidth="1"/>
    <col min="3854" max="3854" width="4.85546875" customWidth="1"/>
    <col min="3855" max="3855" width="10.5703125" customWidth="1"/>
    <col min="4097" max="4097" width="24.42578125" customWidth="1"/>
    <col min="4098" max="4098" width="11.5703125" customWidth="1"/>
    <col min="4099" max="4099" width="12.140625" customWidth="1"/>
    <col min="4101" max="4101" width="9.28515625" customWidth="1"/>
    <col min="4102" max="4102" width="12.7109375" customWidth="1"/>
    <col min="4103" max="4103" width="11.140625" customWidth="1"/>
    <col min="4104" max="4104" width="13.7109375" customWidth="1"/>
    <col min="4105" max="4105" width="17.28515625" customWidth="1"/>
    <col min="4106" max="4106" width="15.85546875" customWidth="1"/>
    <col min="4107" max="4107" width="13.140625" customWidth="1"/>
    <col min="4108" max="4108" width="10.5703125" customWidth="1"/>
    <col min="4110" max="4110" width="4.85546875" customWidth="1"/>
    <col min="4111" max="4111" width="10.5703125" customWidth="1"/>
    <col min="4353" max="4353" width="24.42578125" customWidth="1"/>
    <col min="4354" max="4354" width="11.5703125" customWidth="1"/>
    <col min="4355" max="4355" width="12.140625" customWidth="1"/>
    <col min="4357" max="4357" width="9.28515625" customWidth="1"/>
    <col min="4358" max="4358" width="12.7109375" customWidth="1"/>
    <col min="4359" max="4359" width="11.140625" customWidth="1"/>
    <col min="4360" max="4360" width="13.7109375" customWidth="1"/>
    <col min="4361" max="4361" width="17.28515625" customWidth="1"/>
    <col min="4362" max="4362" width="15.85546875" customWidth="1"/>
    <col min="4363" max="4363" width="13.140625" customWidth="1"/>
    <col min="4364" max="4364" width="10.5703125" customWidth="1"/>
    <col min="4366" max="4366" width="4.85546875" customWidth="1"/>
    <col min="4367" max="4367" width="10.5703125" customWidth="1"/>
    <col min="4609" max="4609" width="24.42578125" customWidth="1"/>
    <col min="4610" max="4610" width="11.5703125" customWidth="1"/>
    <col min="4611" max="4611" width="12.140625" customWidth="1"/>
    <col min="4613" max="4613" width="9.28515625" customWidth="1"/>
    <col min="4614" max="4614" width="12.7109375" customWidth="1"/>
    <col min="4615" max="4615" width="11.140625" customWidth="1"/>
    <col min="4616" max="4616" width="13.7109375" customWidth="1"/>
    <col min="4617" max="4617" width="17.28515625" customWidth="1"/>
    <col min="4618" max="4618" width="15.85546875" customWidth="1"/>
    <col min="4619" max="4619" width="13.140625" customWidth="1"/>
    <col min="4620" max="4620" width="10.5703125" customWidth="1"/>
    <col min="4622" max="4622" width="4.85546875" customWidth="1"/>
    <col min="4623" max="4623" width="10.5703125" customWidth="1"/>
    <col min="4865" max="4865" width="24.42578125" customWidth="1"/>
    <col min="4866" max="4866" width="11.5703125" customWidth="1"/>
    <col min="4867" max="4867" width="12.140625" customWidth="1"/>
    <col min="4869" max="4869" width="9.28515625" customWidth="1"/>
    <col min="4870" max="4870" width="12.7109375" customWidth="1"/>
    <col min="4871" max="4871" width="11.140625" customWidth="1"/>
    <col min="4872" max="4872" width="13.7109375" customWidth="1"/>
    <col min="4873" max="4873" width="17.28515625" customWidth="1"/>
    <col min="4874" max="4874" width="15.85546875" customWidth="1"/>
    <col min="4875" max="4875" width="13.140625" customWidth="1"/>
    <col min="4876" max="4876" width="10.5703125" customWidth="1"/>
    <col min="4878" max="4878" width="4.85546875" customWidth="1"/>
    <col min="4879" max="4879" width="10.5703125" customWidth="1"/>
    <col min="5121" max="5121" width="24.42578125" customWidth="1"/>
    <col min="5122" max="5122" width="11.5703125" customWidth="1"/>
    <col min="5123" max="5123" width="12.140625" customWidth="1"/>
    <col min="5125" max="5125" width="9.28515625" customWidth="1"/>
    <col min="5126" max="5126" width="12.7109375" customWidth="1"/>
    <col min="5127" max="5127" width="11.140625" customWidth="1"/>
    <col min="5128" max="5128" width="13.7109375" customWidth="1"/>
    <col min="5129" max="5129" width="17.28515625" customWidth="1"/>
    <col min="5130" max="5130" width="15.85546875" customWidth="1"/>
    <col min="5131" max="5131" width="13.140625" customWidth="1"/>
    <col min="5132" max="5132" width="10.5703125" customWidth="1"/>
    <col min="5134" max="5134" width="4.85546875" customWidth="1"/>
    <col min="5135" max="5135" width="10.5703125" customWidth="1"/>
    <col min="5377" max="5377" width="24.42578125" customWidth="1"/>
    <col min="5378" max="5378" width="11.5703125" customWidth="1"/>
    <col min="5379" max="5379" width="12.140625" customWidth="1"/>
    <col min="5381" max="5381" width="9.28515625" customWidth="1"/>
    <col min="5382" max="5382" width="12.7109375" customWidth="1"/>
    <col min="5383" max="5383" width="11.140625" customWidth="1"/>
    <col min="5384" max="5384" width="13.7109375" customWidth="1"/>
    <col min="5385" max="5385" width="17.28515625" customWidth="1"/>
    <col min="5386" max="5386" width="15.85546875" customWidth="1"/>
    <col min="5387" max="5387" width="13.140625" customWidth="1"/>
    <col min="5388" max="5388" width="10.5703125" customWidth="1"/>
    <col min="5390" max="5390" width="4.85546875" customWidth="1"/>
    <col min="5391" max="5391" width="10.5703125" customWidth="1"/>
    <col min="5633" max="5633" width="24.42578125" customWidth="1"/>
    <col min="5634" max="5634" width="11.5703125" customWidth="1"/>
    <col min="5635" max="5635" width="12.140625" customWidth="1"/>
    <col min="5637" max="5637" width="9.28515625" customWidth="1"/>
    <col min="5638" max="5638" width="12.7109375" customWidth="1"/>
    <col min="5639" max="5639" width="11.140625" customWidth="1"/>
    <col min="5640" max="5640" width="13.7109375" customWidth="1"/>
    <col min="5641" max="5641" width="17.28515625" customWidth="1"/>
    <col min="5642" max="5642" width="15.85546875" customWidth="1"/>
    <col min="5643" max="5643" width="13.140625" customWidth="1"/>
    <col min="5644" max="5644" width="10.5703125" customWidth="1"/>
    <col min="5646" max="5646" width="4.85546875" customWidth="1"/>
    <col min="5647" max="5647" width="10.5703125" customWidth="1"/>
    <col min="5889" max="5889" width="24.42578125" customWidth="1"/>
    <col min="5890" max="5890" width="11.5703125" customWidth="1"/>
    <col min="5891" max="5891" width="12.140625" customWidth="1"/>
    <col min="5893" max="5893" width="9.28515625" customWidth="1"/>
    <col min="5894" max="5894" width="12.7109375" customWidth="1"/>
    <col min="5895" max="5895" width="11.140625" customWidth="1"/>
    <col min="5896" max="5896" width="13.7109375" customWidth="1"/>
    <col min="5897" max="5897" width="17.28515625" customWidth="1"/>
    <col min="5898" max="5898" width="15.85546875" customWidth="1"/>
    <col min="5899" max="5899" width="13.140625" customWidth="1"/>
    <col min="5900" max="5900" width="10.5703125" customWidth="1"/>
    <col min="5902" max="5902" width="4.85546875" customWidth="1"/>
    <col min="5903" max="5903" width="10.5703125" customWidth="1"/>
    <col min="6145" max="6145" width="24.42578125" customWidth="1"/>
    <col min="6146" max="6146" width="11.5703125" customWidth="1"/>
    <col min="6147" max="6147" width="12.140625" customWidth="1"/>
    <col min="6149" max="6149" width="9.28515625" customWidth="1"/>
    <col min="6150" max="6150" width="12.7109375" customWidth="1"/>
    <col min="6151" max="6151" width="11.140625" customWidth="1"/>
    <col min="6152" max="6152" width="13.7109375" customWidth="1"/>
    <col min="6153" max="6153" width="17.28515625" customWidth="1"/>
    <col min="6154" max="6154" width="15.85546875" customWidth="1"/>
    <col min="6155" max="6155" width="13.140625" customWidth="1"/>
    <col min="6156" max="6156" width="10.5703125" customWidth="1"/>
    <col min="6158" max="6158" width="4.85546875" customWidth="1"/>
    <col min="6159" max="6159" width="10.5703125" customWidth="1"/>
    <col min="6401" max="6401" width="24.42578125" customWidth="1"/>
    <col min="6402" max="6402" width="11.5703125" customWidth="1"/>
    <col min="6403" max="6403" width="12.140625" customWidth="1"/>
    <col min="6405" max="6405" width="9.28515625" customWidth="1"/>
    <col min="6406" max="6406" width="12.7109375" customWidth="1"/>
    <col min="6407" max="6407" width="11.140625" customWidth="1"/>
    <col min="6408" max="6408" width="13.7109375" customWidth="1"/>
    <col min="6409" max="6409" width="17.28515625" customWidth="1"/>
    <col min="6410" max="6410" width="15.85546875" customWidth="1"/>
    <col min="6411" max="6411" width="13.140625" customWidth="1"/>
    <col min="6412" max="6412" width="10.5703125" customWidth="1"/>
    <col min="6414" max="6414" width="4.85546875" customWidth="1"/>
    <col min="6415" max="6415" width="10.5703125" customWidth="1"/>
    <col min="6657" max="6657" width="24.42578125" customWidth="1"/>
    <col min="6658" max="6658" width="11.5703125" customWidth="1"/>
    <col min="6659" max="6659" width="12.140625" customWidth="1"/>
    <col min="6661" max="6661" width="9.28515625" customWidth="1"/>
    <col min="6662" max="6662" width="12.7109375" customWidth="1"/>
    <col min="6663" max="6663" width="11.140625" customWidth="1"/>
    <col min="6664" max="6664" width="13.7109375" customWidth="1"/>
    <col min="6665" max="6665" width="17.28515625" customWidth="1"/>
    <col min="6666" max="6666" width="15.85546875" customWidth="1"/>
    <col min="6667" max="6667" width="13.140625" customWidth="1"/>
    <col min="6668" max="6668" width="10.5703125" customWidth="1"/>
    <col min="6670" max="6670" width="4.85546875" customWidth="1"/>
    <col min="6671" max="6671" width="10.5703125" customWidth="1"/>
    <col min="6913" max="6913" width="24.42578125" customWidth="1"/>
    <col min="6914" max="6914" width="11.5703125" customWidth="1"/>
    <col min="6915" max="6915" width="12.140625" customWidth="1"/>
    <col min="6917" max="6917" width="9.28515625" customWidth="1"/>
    <col min="6918" max="6918" width="12.7109375" customWidth="1"/>
    <col min="6919" max="6919" width="11.140625" customWidth="1"/>
    <col min="6920" max="6920" width="13.7109375" customWidth="1"/>
    <col min="6921" max="6921" width="17.28515625" customWidth="1"/>
    <col min="6922" max="6922" width="15.85546875" customWidth="1"/>
    <col min="6923" max="6923" width="13.140625" customWidth="1"/>
    <col min="6924" max="6924" width="10.5703125" customWidth="1"/>
    <col min="6926" max="6926" width="4.85546875" customWidth="1"/>
    <col min="6927" max="6927" width="10.5703125" customWidth="1"/>
    <col min="7169" max="7169" width="24.42578125" customWidth="1"/>
    <col min="7170" max="7170" width="11.5703125" customWidth="1"/>
    <col min="7171" max="7171" width="12.140625" customWidth="1"/>
    <col min="7173" max="7173" width="9.28515625" customWidth="1"/>
    <col min="7174" max="7174" width="12.7109375" customWidth="1"/>
    <col min="7175" max="7175" width="11.140625" customWidth="1"/>
    <col min="7176" max="7176" width="13.7109375" customWidth="1"/>
    <col min="7177" max="7177" width="17.28515625" customWidth="1"/>
    <col min="7178" max="7178" width="15.85546875" customWidth="1"/>
    <col min="7179" max="7179" width="13.140625" customWidth="1"/>
    <col min="7180" max="7180" width="10.5703125" customWidth="1"/>
    <col min="7182" max="7182" width="4.85546875" customWidth="1"/>
    <col min="7183" max="7183" width="10.5703125" customWidth="1"/>
    <col min="7425" max="7425" width="24.42578125" customWidth="1"/>
    <col min="7426" max="7426" width="11.5703125" customWidth="1"/>
    <col min="7427" max="7427" width="12.140625" customWidth="1"/>
    <col min="7429" max="7429" width="9.28515625" customWidth="1"/>
    <col min="7430" max="7430" width="12.7109375" customWidth="1"/>
    <col min="7431" max="7431" width="11.140625" customWidth="1"/>
    <col min="7432" max="7432" width="13.7109375" customWidth="1"/>
    <col min="7433" max="7433" width="17.28515625" customWidth="1"/>
    <col min="7434" max="7434" width="15.85546875" customWidth="1"/>
    <col min="7435" max="7435" width="13.140625" customWidth="1"/>
    <col min="7436" max="7436" width="10.5703125" customWidth="1"/>
    <col min="7438" max="7438" width="4.85546875" customWidth="1"/>
    <col min="7439" max="7439" width="10.5703125" customWidth="1"/>
    <col min="7681" max="7681" width="24.42578125" customWidth="1"/>
    <col min="7682" max="7682" width="11.5703125" customWidth="1"/>
    <col min="7683" max="7683" width="12.140625" customWidth="1"/>
    <col min="7685" max="7685" width="9.28515625" customWidth="1"/>
    <col min="7686" max="7686" width="12.7109375" customWidth="1"/>
    <col min="7687" max="7687" width="11.140625" customWidth="1"/>
    <col min="7688" max="7688" width="13.7109375" customWidth="1"/>
    <col min="7689" max="7689" width="17.28515625" customWidth="1"/>
    <col min="7690" max="7690" width="15.85546875" customWidth="1"/>
    <col min="7691" max="7691" width="13.140625" customWidth="1"/>
    <col min="7692" max="7692" width="10.5703125" customWidth="1"/>
    <col min="7694" max="7694" width="4.85546875" customWidth="1"/>
    <col min="7695" max="7695" width="10.5703125" customWidth="1"/>
    <col min="7937" max="7937" width="24.42578125" customWidth="1"/>
    <col min="7938" max="7938" width="11.5703125" customWidth="1"/>
    <col min="7939" max="7939" width="12.140625" customWidth="1"/>
    <col min="7941" max="7941" width="9.28515625" customWidth="1"/>
    <col min="7942" max="7942" width="12.7109375" customWidth="1"/>
    <col min="7943" max="7943" width="11.140625" customWidth="1"/>
    <col min="7944" max="7944" width="13.7109375" customWidth="1"/>
    <col min="7945" max="7945" width="17.28515625" customWidth="1"/>
    <col min="7946" max="7946" width="15.85546875" customWidth="1"/>
    <col min="7947" max="7947" width="13.140625" customWidth="1"/>
    <col min="7948" max="7948" width="10.5703125" customWidth="1"/>
    <col min="7950" max="7950" width="4.85546875" customWidth="1"/>
    <col min="7951" max="7951" width="10.5703125" customWidth="1"/>
    <col min="8193" max="8193" width="24.42578125" customWidth="1"/>
    <col min="8194" max="8194" width="11.5703125" customWidth="1"/>
    <col min="8195" max="8195" width="12.140625" customWidth="1"/>
    <col min="8197" max="8197" width="9.28515625" customWidth="1"/>
    <col min="8198" max="8198" width="12.7109375" customWidth="1"/>
    <col min="8199" max="8199" width="11.140625" customWidth="1"/>
    <col min="8200" max="8200" width="13.7109375" customWidth="1"/>
    <col min="8201" max="8201" width="17.28515625" customWidth="1"/>
    <col min="8202" max="8202" width="15.85546875" customWidth="1"/>
    <col min="8203" max="8203" width="13.140625" customWidth="1"/>
    <col min="8204" max="8204" width="10.5703125" customWidth="1"/>
    <col min="8206" max="8206" width="4.85546875" customWidth="1"/>
    <col min="8207" max="8207" width="10.5703125" customWidth="1"/>
    <col min="8449" max="8449" width="24.42578125" customWidth="1"/>
    <col min="8450" max="8450" width="11.5703125" customWidth="1"/>
    <col min="8451" max="8451" width="12.140625" customWidth="1"/>
    <col min="8453" max="8453" width="9.28515625" customWidth="1"/>
    <col min="8454" max="8454" width="12.7109375" customWidth="1"/>
    <col min="8455" max="8455" width="11.140625" customWidth="1"/>
    <col min="8456" max="8456" width="13.7109375" customWidth="1"/>
    <col min="8457" max="8457" width="17.28515625" customWidth="1"/>
    <col min="8458" max="8458" width="15.85546875" customWidth="1"/>
    <col min="8459" max="8459" width="13.140625" customWidth="1"/>
    <col min="8460" max="8460" width="10.5703125" customWidth="1"/>
    <col min="8462" max="8462" width="4.85546875" customWidth="1"/>
    <col min="8463" max="8463" width="10.5703125" customWidth="1"/>
    <col min="8705" max="8705" width="24.42578125" customWidth="1"/>
    <col min="8706" max="8706" width="11.5703125" customWidth="1"/>
    <col min="8707" max="8707" width="12.140625" customWidth="1"/>
    <col min="8709" max="8709" width="9.28515625" customWidth="1"/>
    <col min="8710" max="8710" width="12.7109375" customWidth="1"/>
    <col min="8711" max="8711" width="11.140625" customWidth="1"/>
    <col min="8712" max="8712" width="13.7109375" customWidth="1"/>
    <col min="8713" max="8713" width="17.28515625" customWidth="1"/>
    <col min="8714" max="8714" width="15.85546875" customWidth="1"/>
    <col min="8715" max="8715" width="13.140625" customWidth="1"/>
    <col min="8716" max="8716" width="10.5703125" customWidth="1"/>
    <col min="8718" max="8718" width="4.85546875" customWidth="1"/>
    <col min="8719" max="8719" width="10.5703125" customWidth="1"/>
    <col min="8961" max="8961" width="24.42578125" customWidth="1"/>
    <col min="8962" max="8962" width="11.5703125" customWidth="1"/>
    <col min="8963" max="8963" width="12.140625" customWidth="1"/>
    <col min="8965" max="8965" width="9.28515625" customWidth="1"/>
    <col min="8966" max="8966" width="12.7109375" customWidth="1"/>
    <col min="8967" max="8967" width="11.140625" customWidth="1"/>
    <col min="8968" max="8968" width="13.7109375" customWidth="1"/>
    <col min="8969" max="8969" width="17.28515625" customWidth="1"/>
    <col min="8970" max="8970" width="15.85546875" customWidth="1"/>
    <col min="8971" max="8971" width="13.140625" customWidth="1"/>
    <col min="8972" max="8972" width="10.5703125" customWidth="1"/>
    <col min="8974" max="8974" width="4.85546875" customWidth="1"/>
    <col min="8975" max="8975" width="10.5703125" customWidth="1"/>
    <col min="9217" max="9217" width="24.42578125" customWidth="1"/>
    <col min="9218" max="9218" width="11.5703125" customWidth="1"/>
    <col min="9219" max="9219" width="12.140625" customWidth="1"/>
    <col min="9221" max="9221" width="9.28515625" customWidth="1"/>
    <col min="9222" max="9222" width="12.7109375" customWidth="1"/>
    <col min="9223" max="9223" width="11.140625" customWidth="1"/>
    <col min="9224" max="9224" width="13.7109375" customWidth="1"/>
    <col min="9225" max="9225" width="17.28515625" customWidth="1"/>
    <col min="9226" max="9226" width="15.85546875" customWidth="1"/>
    <col min="9227" max="9227" width="13.140625" customWidth="1"/>
    <col min="9228" max="9228" width="10.5703125" customWidth="1"/>
    <col min="9230" max="9230" width="4.85546875" customWidth="1"/>
    <col min="9231" max="9231" width="10.5703125" customWidth="1"/>
    <col min="9473" max="9473" width="24.42578125" customWidth="1"/>
    <col min="9474" max="9474" width="11.5703125" customWidth="1"/>
    <col min="9475" max="9475" width="12.140625" customWidth="1"/>
    <col min="9477" max="9477" width="9.28515625" customWidth="1"/>
    <col min="9478" max="9478" width="12.7109375" customWidth="1"/>
    <col min="9479" max="9479" width="11.140625" customWidth="1"/>
    <col min="9480" max="9480" width="13.7109375" customWidth="1"/>
    <col min="9481" max="9481" width="17.28515625" customWidth="1"/>
    <col min="9482" max="9482" width="15.85546875" customWidth="1"/>
    <col min="9483" max="9483" width="13.140625" customWidth="1"/>
    <col min="9484" max="9484" width="10.5703125" customWidth="1"/>
    <col min="9486" max="9486" width="4.85546875" customWidth="1"/>
    <col min="9487" max="9487" width="10.5703125" customWidth="1"/>
    <col min="9729" max="9729" width="24.42578125" customWidth="1"/>
    <col min="9730" max="9730" width="11.5703125" customWidth="1"/>
    <col min="9731" max="9731" width="12.140625" customWidth="1"/>
    <col min="9733" max="9733" width="9.28515625" customWidth="1"/>
    <col min="9734" max="9734" width="12.7109375" customWidth="1"/>
    <col min="9735" max="9735" width="11.140625" customWidth="1"/>
    <col min="9736" max="9736" width="13.7109375" customWidth="1"/>
    <col min="9737" max="9737" width="17.28515625" customWidth="1"/>
    <col min="9738" max="9738" width="15.85546875" customWidth="1"/>
    <col min="9739" max="9739" width="13.140625" customWidth="1"/>
    <col min="9740" max="9740" width="10.5703125" customWidth="1"/>
    <col min="9742" max="9742" width="4.85546875" customWidth="1"/>
    <col min="9743" max="9743" width="10.5703125" customWidth="1"/>
    <col min="9985" max="9985" width="24.42578125" customWidth="1"/>
    <col min="9986" max="9986" width="11.5703125" customWidth="1"/>
    <col min="9987" max="9987" width="12.140625" customWidth="1"/>
    <col min="9989" max="9989" width="9.28515625" customWidth="1"/>
    <col min="9990" max="9990" width="12.7109375" customWidth="1"/>
    <col min="9991" max="9991" width="11.140625" customWidth="1"/>
    <col min="9992" max="9992" width="13.7109375" customWidth="1"/>
    <col min="9993" max="9993" width="17.28515625" customWidth="1"/>
    <col min="9994" max="9994" width="15.85546875" customWidth="1"/>
    <col min="9995" max="9995" width="13.140625" customWidth="1"/>
    <col min="9996" max="9996" width="10.5703125" customWidth="1"/>
    <col min="9998" max="9998" width="4.85546875" customWidth="1"/>
    <col min="9999" max="9999" width="10.5703125" customWidth="1"/>
    <col min="10241" max="10241" width="24.42578125" customWidth="1"/>
    <col min="10242" max="10242" width="11.5703125" customWidth="1"/>
    <col min="10243" max="10243" width="12.140625" customWidth="1"/>
    <col min="10245" max="10245" width="9.28515625" customWidth="1"/>
    <col min="10246" max="10246" width="12.7109375" customWidth="1"/>
    <col min="10247" max="10247" width="11.140625" customWidth="1"/>
    <col min="10248" max="10248" width="13.7109375" customWidth="1"/>
    <col min="10249" max="10249" width="17.28515625" customWidth="1"/>
    <col min="10250" max="10250" width="15.85546875" customWidth="1"/>
    <col min="10251" max="10251" width="13.140625" customWidth="1"/>
    <col min="10252" max="10252" width="10.5703125" customWidth="1"/>
    <col min="10254" max="10254" width="4.85546875" customWidth="1"/>
    <col min="10255" max="10255" width="10.5703125" customWidth="1"/>
    <col min="10497" max="10497" width="24.42578125" customWidth="1"/>
    <col min="10498" max="10498" width="11.5703125" customWidth="1"/>
    <col min="10499" max="10499" width="12.140625" customWidth="1"/>
    <col min="10501" max="10501" width="9.28515625" customWidth="1"/>
    <col min="10502" max="10502" width="12.7109375" customWidth="1"/>
    <col min="10503" max="10503" width="11.140625" customWidth="1"/>
    <col min="10504" max="10504" width="13.7109375" customWidth="1"/>
    <col min="10505" max="10505" width="17.28515625" customWidth="1"/>
    <col min="10506" max="10506" width="15.85546875" customWidth="1"/>
    <col min="10507" max="10507" width="13.140625" customWidth="1"/>
    <col min="10508" max="10508" width="10.5703125" customWidth="1"/>
    <col min="10510" max="10510" width="4.85546875" customWidth="1"/>
    <col min="10511" max="10511" width="10.5703125" customWidth="1"/>
    <col min="10753" max="10753" width="24.42578125" customWidth="1"/>
    <col min="10754" max="10754" width="11.5703125" customWidth="1"/>
    <col min="10755" max="10755" width="12.140625" customWidth="1"/>
    <col min="10757" max="10757" width="9.28515625" customWidth="1"/>
    <col min="10758" max="10758" width="12.7109375" customWidth="1"/>
    <col min="10759" max="10759" width="11.140625" customWidth="1"/>
    <col min="10760" max="10760" width="13.7109375" customWidth="1"/>
    <col min="10761" max="10761" width="17.28515625" customWidth="1"/>
    <col min="10762" max="10762" width="15.85546875" customWidth="1"/>
    <col min="10763" max="10763" width="13.140625" customWidth="1"/>
    <col min="10764" max="10764" width="10.5703125" customWidth="1"/>
    <col min="10766" max="10766" width="4.85546875" customWidth="1"/>
    <col min="10767" max="10767" width="10.5703125" customWidth="1"/>
    <col min="11009" max="11009" width="24.42578125" customWidth="1"/>
    <col min="11010" max="11010" width="11.5703125" customWidth="1"/>
    <col min="11011" max="11011" width="12.140625" customWidth="1"/>
    <col min="11013" max="11013" width="9.28515625" customWidth="1"/>
    <col min="11014" max="11014" width="12.7109375" customWidth="1"/>
    <col min="11015" max="11015" width="11.140625" customWidth="1"/>
    <col min="11016" max="11016" width="13.7109375" customWidth="1"/>
    <col min="11017" max="11017" width="17.28515625" customWidth="1"/>
    <col min="11018" max="11018" width="15.85546875" customWidth="1"/>
    <col min="11019" max="11019" width="13.140625" customWidth="1"/>
    <col min="11020" max="11020" width="10.5703125" customWidth="1"/>
    <col min="11022" max="11022" width="4.85546875" customWidth="1"/>
    <col min="11023" max="11023" width="10.5703125" customWidth="1"/>
    <col min="11265" max="11265" width="24.42578125" customWidth="1"/>
    <col min="11266" max="11266" width="11.5703125" customWidth="1"/>
    <col min="11267" max="11267" width="12.140625" customWidth="1"/>
    <col min="11269" max="11269" width="9.28515625" customWidth="1"/>
    <col min="11270" max="11270" width="12.7109375" customWidth="1"/>
    <col min="11271" max="11271" width="11.140625" customWidth="1"/>
    <col min="11272" max="11272" width="13.7109375" customWidth="1"/>
    <col min="11273" max="11273" width="17.28515625" customWidth="1"/>
    <col min="11274" max="11274" width="15.85546875" customWidth="1"/>
    <col min="11275" max="11275" width="13.140625" customWidth="1"/>
    <col min="11276" max="11276" width="10.5703125" customWidth="1"/>
    <col min="11278" max="11278" width="4.85546875" customWidth="1"/>
    <col min="11279" max="11279" width="10.5703125" customWidth="1"/>
    <col min="11521" max="11521" width="24.42578125" customWidth="1"/>
    <col min="11522" max="11522" width="11.5703125" customWidth="1"/>
    <col min="11523" max="11523" width="12.140625" customWidth="1"/>
    <col min="11525" max="11525" width="9.28515625" customWidth="1"/>
    <col min="11526" max="11526" width="12.7109375" customWidth="1"/>
    <col min="11527" max="11527" width="11.140625" customWidth="1"/>
    <col min="11528" max="11528" width="13.7109375" customWidth="1"/>
    <col min="11529" max="11529" width="17.28515625" customWidth="1"/>
    <col min="11530" max="11530" width="15.85546875" customWidth="1"/>
    <col min="11531" max="11531" width="13.140625" customWidth="1"/>
    <col min="11532" max="11532" width="10.5703125" customWidth="1"/>
    <col min="11534" max="11534" width="4.85546875" customWidth="1"/>
    <col min="11535" max="11535" width="10.5703125" customWidth="1"/>
    <col min="11777" max="11777" width="24.42578125" customWidth="1"/>
    <col min="11778" max="11778" width="11.5703125" customWidth="1"/>
    <col min="11779" max="11779" width="12.140625" customWidth="1"/>
    <col min="11781" max="11781" width="9.28515625" customWidth="1"/>
    <col min="11782" max="11782" width="12.7109375" customWidth="1"/>
    <col min="11783" max="11783" width="11.140625" customWidth="1"/>
    <col min="11784" max="11784" width="13.7109375" customWidth="1"/>
    <col min="11785" max="11785" width="17.28515625" customWidth="1"/>
    <col min="11786" max="11786" width="15.85546875" customWidth="1"/>
    <col min="11787" max="11787" width="13.140625" customWidth="1"/>
    <col min="11788" max="11788" width="10.5703125" customWidth="1"/>
    <col min="11790" max="11790" width="4.85546875" customWidth="1"/>
    <col min="11791" max="11791" width="10.5703125" customWidth="1"/>
    <col min="12033" max="12033" width="24.42578125" customWidth="1"/>
    <col min="12034" max="12034" width="11.5703125" customWidth="1"/>
    <col min="12035" max="12035" width="12.140625" customWidth="1"/>
    <col min="12037" max="12037" width="9.28515625" customWidth="1"/>
    <col min="12038" max="12038" width="12.7109375" customWidth="1"/>
    <col min="12039" max="12039" width="11.140625" customWidth="1"/>
    <col min="12040" max="12040" width="13.7109375" customWidth="1"/>
    <col min="12041" max="12041" width="17.28515625" customWidth="1"/>
    <col min="12042" max="12042" width="15.85546875" customWidth="1"/>
    <col min="12043" max="12043" width="13.140625" customWidth="1"/>
    <col min="12044" max="12044" width="10.5703125" customWidth="1"/>
    <col min="12046" max="12046" width="4.85546875" customWidth="1"/>
    <col min="12047" max="12047" width="10.5703125" customWidth="1"/>
    <col min="12289" max="12289" width="24.42578125" customWidth="1"/>
    <col min="12290" max="12290" width="11.5703125" customWidth="1"/>
    <col min="12291" max="12291" width="12.140625" customWidth="1"/>
    <col min="12293" max="12293" width="9.28515625" customWidth="1"/>
    <col min="12294" max="12294" width="12.7109375" customWidth="1"/>
    <col min="12295" max="12295" width="11.140625" customWidth="1"/>
    <col min="12296" max="12296" width="13.7109375" customWidth="1"/>
    <col min="12297" max="12297" width="17.28515625" customWidth="1"/>
    <col min="12298" max="12298" width="15.85546875" customWidth="1"/>
    <col min="12299" max="12299" width="13.140625" customWidth="1"/>
    <col min="12300" max="12300" width="10.5703125" customWidth="1"/>
    <col min="12302" max="12302" width="4.85546875" customWidth="1"/>
    <col min="12303" max="12303" width="10.5703125" customWidth="1"/>
    <col min="12545" max="12545" width="24.42578125" customWidth="1"/>
    <col min="12546" max="12546" width="11.5703125" customWidth="1"/>
    <col min="12547" max="12547" width="12.140625" customWidth="1"/>
    <col min="12549" max="12549" width="9.28515625" customWidth="1"/>
    <col min="12550" max="12550" width="12.7109375" customWidth="1"/>
    <col min="12551" max="12551" width="11.140625" customWidth="1"/>
    <col min="12552" max="12552" width="13.7109375" customWidth="1"/>
    <col min="12553" max="12553" width="17.28515625" customWidth="1"/>
    <col min="12554" max="12554" width="15.85546875" customWidth="1"/>
    <col min="12555" max="12555" width="13.140625" customWidth="1"/>
    <col min="12556" max="12556" width="10.5703125" customWidth="1"/>
    <col min="12558" max="12558" width="4.85546875" customWidth="1"/>
    <col min="12559" max="12559" width="10.5703125" customWidth="1"/>
    <col min="12801" max="12801" width="24.42578125" customWidth="1"/>
    <col min="12802" max="12802" width="11.5703125" customWidth="1"/>
    <col min="12803" max="12803" width="12.140625" customWidth="1"/>
    <col min="12805" max="12805" width="9.28515625" customWidth="1"/>
    <col min="12806" max="12806" width="12.7109375" customWidth="1"/>
    <col min="12807" max="12807" width="11.140625" customWidth="1"/>
    <col min="12808" max="12808" width="13.7109375" customWidth="1"/>
    <col min="12809" max="12809" width="17.28515625" customWidth="1"/>
    <col min="12810" max="12810" width="15.85546875" customWidth="1"/>
    <col min="12811" max="12811" width="13.140625" customWidth="1"/>
    <col min="12812" max="12812" width="10.5703125" customWidth="1"/>
    <col min="12814" max="12814" width="4.85546875" customWidth="1"/>
    <col min="12815" max="12815" width="10.5703125" customWidth="1"/>
    <col min="13057" max="13057" width="24.42578125" customWidth="1"/>
    <col min="13058" max="13058" width="11.5703125" customWidth="1"/>
    <col min="13059" max="13059" width="12.140625" customWidth="1"/>
    <col min="13061" max="13061" width="9.28515625" customWidth="1"/>
    <col min="13062" max="13062" width="12.7109375" customWidth="1"/>
    <col min="13063" max="13063" width="11.140625" customWidth="1"/>
    <col min="13064" max="13064" width="13.7109375" customWidth="1"/>
    <col min="13065" max="13065" width="17.28515625" customWidth="1"/>
    <col min="13066" max="13066" width="15.85546875" customWidth="1"/>
    <col min="13067" max="13067" width="13.140625" customWidth="1"/>
    <col min="13068" max="13068" width="10.5703125" customWidth="1"/>
    <col min="13070" max="13070" width="4.85546875" customWidth="1"/>
    <col min="13071" max="13071" width="10.5703125" customWidth="1"/>
    <col min="13313" max="13313" width="24.42578125" customWidth="1"/>
    <col min="13314" max="13314" width="11.5703125" customWidth="1"/>
    <col min="13315" max="13315" width="12.140625" customWidth="1"/>
    <col min="13317" max="13317" width="9.28515625" customWidth="1"/>
    <col min="13318" max="13318" width="12.7109375" customWidth="1"/>
    <col min="13319" max="13319" width="11.140625" customWidth="1"/>
    <col min="13320" max="13320" width="13.7109375" customWidth="1"/>
    <col min="13321" max="13321" width="17.28515625" customWidth="1"/>
    <col min="13322" max="13322" width="15.85546875" customWidth="1"/>
    <col min="13323" max="13323" width="13.140625" customWidth="1"/>
    <col min="13324" max="13324" width="10.5703125" customWidth="1"/>
    <col min="13326" max="13326" width="4.85546875" customWidth="1"/>
    <col min="13327" max="13327" width="10.5703125" customWidth="1"/>
    <col min="13569" max="13569" width="24.42578125" customWidth="1"/>
    <col min="13570" max="13570" width="11.5703125" customWidth="1"/>
    <col min="13571" max="13571" width="12.140625" customWidth="1"/>
    <col min="13573" max="13573" width="9.28515625" customWidth="1"/>
    <col min="13574" max="13574" width="12.7109375" customWidth="1"/>
    <col min="13575" max="13575" width="11.140625" customWidth="1"/>
    <col min="13576" max="13576" width="13.7109375" customWidth="1"/>
    <col min="13577" max="13577" width="17.28515625" customWidth="1"/>
    <col min="13578" max="13578" width="15.85546875" customWidth="1"/>
    <col min="13579" max="13579" width="13.140625" customWidth="1"/>
    <col min="13580" max="13580" width="10.5703125" customWidth="1"/>
    <col min="13582" max="13582" width="4.85546875" customWidth="1"/>
    <col min="13583" max="13583" width="10.5703125" customWidth="1"/>
    <col min="13825" max="13825" width="24.42578125" customWidth="1"/>
    <col min="13826" max="13826" width="11.5703125" customWidth="1"/>
    <col min="13827" max="13827" width="12.140625" customWidth="1"/>
    <col min="13829" max="13829" width="9.28515625" customWidth="1"/>
    <col min="13830" max="13830" width="12.7109375" customWidth="1"/>
    <col min="13831" max="13831" width="11.140625" customWidth="1"/>
    <col min="13832" max="13832" width="13.7109375" customWidth="1"/>
    <col min="13833" max="13833" width="17.28515625" customWidth="1"/>
    <col min="13834" max="13834" width="15.85546875" customWidth="1"/>
    <col min="13835" max="13835" width="13.140625" customWidth="1"/>
    <col min="13836" max="13836" width="10.5703125" customWidth="1"/>
    <col min="13838" max="13838" width="4.85546875" customWidth="1"/>
    <col min="13839" max="13839" width="10.5703125" customWidth="1"/>
    <col min="14081" max="14081" width="24.42578125" customWidth="1"/>
    <col min="14082" max="14082" width="11.5703125" customWidth="1"/>
    <col min="14083" max="14083" width="12.140625" customWidth="1"/>
    <col min="14085" max="14085" width="9.28515625" customWidth="1"/>
    <col min="14086" max="14086" width="12.7109375" customWidth="1"/>
    <col min="14087" max="14087" width="11.140625" customWidth="1"/>
    <col min="14088" max="14088" width="13.7109375" customWidth="1"/>
    <col min="14089" max="14089" width="17.28515625" customWidth="1"/>
    <col min="14090" max="14090" width="15.85546875" customWidth="1"/>
    <col min="14091" max="14091" width="13.140625" customWidth="1"/>
    <col min="14092" max="14092" width="10.5703125" customWidth="1"/>
    <col min="14094" max="14094" width="4.85546875" customWidth="1"/>
    <col min="14095" max="14095" width="10.5703125" customWidth="1"/>
    <col min="14337" max="14337" width="24.42578125" customWidth="1"/>
    <col min="14338" max="14338" width="11.5703125" customWidth="1"/>
    <col min="14339" max="14339" width="12.140625" customWidth="1"/>
    <col min="14341" max="14341" width="9.28515625" customWidth="1"/>
    <col min="14342" max="14342" width="12.7109375" customWidth="1"/>
    <col min="14343" max="14343" width="11.140625" customWidth="1"/>
    <col min="14344" max="14344" width="13.7109375" customWidth="1"/>
    <col min="14345" max="14345" width="17.28515625" customWidth="1"/>
    <col min="14346" max="14346" width="15.85546875" customWidth="1"/>
    <col min="14347" max="14347" width="13.140625" customWidth="1"/>
    <col min="14348" max="14348" width="10.5703125" customWidth="1"/>
    <col min="14350" max="14350" width="4.85546875" customWidth="1"/>
    <col min="14351" max="14351" width="10.5703125" customWidth="1"/>
    <col min="14593" max="14593" width="24.42578125" customWidth="1"/>
    <col min="14594" max="14594" width="11.5703125" customWidth="1"/>
    <col min="14595" max="14595" width="12.140625" customWidth="1"/>
    <col min="14597" max="14597" width="9.28515625" customWidth="1"/>
    <col min="14598" max="14598" width="12.7109375" customWidth="1"/>
    <col min="14599" max="14599" width="11.140625" customWidth="1"/>
    <col min="14600" max="14600" width="13.7109375" customWidth="1"/>
    <col min="14601" max="14601" width="17.28515625" customWidth="1"/>
    <col min="14602" max="14602" width="15.85546875" customWidth="1"/>
    <col min="14603" max="14603" width="13.140625" customWidth="1"/>
    <col min="14604" max="14604" width="10.5703125" customWidth="1"/>
    <col min="14606" max="14606" width="4.85546875" customWidth="1"/>
    <col min="14607" max="14607" width="10.5703125" customWidth="1"/>
    <col min="14849" max="14849" width="24.42578125" customWidth="1"/>
    <col min="14850" max="14850" width="11.5703125" customWidth="1"/>
    <col min="14851" max="14851" width="12.140625" customWidth="1"/>
    <col min="14853" max="14853" width="9.28515625" customWidth="1"/>
    <col min="14854" max="14854" width="12.7109375" customWidth="1"/>
    <col min="14855" max="14855" width="11.140625" customWidth="1"/>
    <col min="14856" max="14856" width="13.7109375" customWidth="1"/>
    <col min="14857" max="14857" width="17.28515625" customWidth="1"/>
    <col min="14858" max="14858" width="15.85546875" customWidth="1"/>
    <col min="14859" max="14859" width="13.140625" customWidth="1"/>
    <col min="14860" max="14860" width="10.5703125" customWidth="1"/>
    <col min="14862" max="14862" width="4.85546875" customWidth="1"/>
    <col min="14863" max="14863" width="10.5703125" customWidth="1"/>
    <col min="15105" max="15105" width="24.42578125" customWidth="1"/>
    <col min="15106" max="15106" width="11.5703125" customWidth="1"/>
    <col min="15107" max="15107" width="12.140625" customWidth="1"/>
    <col min="15109" max="15109" width="9.28515625" customWidth="1"/>
    <col min="15110" max="15110" width="12.7109375" customWidth="1"/>
    <col min="15111" max="15111" width="11.140625" customWidth="1"/>
    <col min="15112" max="15112" width="13.7109375" customWidth="1"/>
    <col min="15113" max="15113" width="17.28515625" customWidth="1"/>
    <col min="15114" max="15114" width="15.85546875" customWidth="1"/>
    <col min="15115" max="15115" width="13.140625" customWidth="1"/>
    <col min="15116" max="15116" width="10.5703125" customWidth="1"/>
    <col min="15118" max="15118" width="4.85546875" customWidth="1"/>
    <col min="15119" max="15119" width="10.5703125" customWidth="1"/>
    <col min="15361" max="15361" width="24.42578125" customWidth="1"/>
    <col min="15362" max="15362" width="11.5703125" customWidth="1"/>
    <col min="15363" max="15363" width="12.140625" customWidth="1"/>
    <col min="15365" max="15365" width="9.28515625" customWidth="1"/>
    <col min="15366" max="15366" width="12.7109375" customWidth="1"/>
    <col min="15367" max="15367" width="11.140625" customWidth="1"/>
    <col min="15368" max="15368" width="13.7109375" customWidth="1"/>
    <col min="15369" max="15369" width="17.28515625" customWidth="1"/>
    <col min="15370" max="15370" width="15.85546875" customWidth="1"/>
    <col min="15371" max="15371" width="13.140625" customWidth="1"/>
    <col min="15372" max="15372" width="10.5703125" customWidth="1"/>
    <col min="15374" max="15374" width="4.85546875" customWidth="1"/>
    <col min="15375" max="15375" width="10.5703125" customWidth="1"/>
    <col min="15617" max="15617" width="24.42578125" customWidth="1"/>
    <col min="15618" max="15618" width="11.5703125" customWidth="1"/>
    <col min="15619" max="15619" width="12.140625" customWidth="1"/>
    <col min="15621" max="15621" width="9.28515625" customWidth="1"/>
    <col min="15622" max="15622" width="12.7109375" customWidth="1"/>
    <col min="15623" max="15623" width="11.140625" customWidth="1"/>
    <col min="15624" max="15624" width="13.7109375" customWidth="1"/>
    <col min="15625" max="15625" width="17.28515625" customWidth="1"/>
    <col min="15626" max="15626" width="15.85546875" customWidth="1"/>
    <col min="15627" max="15627" width="13.140625" customWidth="1"/>
    <col min="15628" max="15628" width="10.5703125" customWidth="1"/>
    <col min="15630" max="15630" width="4.85546875" customWidth="1"/>
    <col min="15631" max="15631" width="10.5703125" customWidth="1"/>
    <col min="15873" max="15873" width="24.42578125" customWidth="1"/>
    <col min="15874" max="15874" width="11.5703125" customWidth="1"/>
    <col min="15875" max="15875" width="12.140625" customWidth="1"/>
    <col min="15877" max="15877" width="9.28515625" customWidth="1"/>
    <col min="15878" max="15878" width="12.7109375" customWidth="1"/>
    <col min="15879" max="15879" width="11.140625" customWidth="1"/>
    <col min="15880" max="15880" width="13.7109375" customWidth="1"/>
    <col min="15881" max="15881" width="17.28515625" customWidth="1"/>
    <col min="15882" max="15882" width="15.85546875" customWidth="1"/>
    <col min="15883" max="15883" width="13.140625" customWidth="1"/>
    <col min="15884" max="15884" width="10.5703125" customWidth="1"/>
    <col min="15886" max="15886" width="4.85546875" customWidth="1"/>
    <col min="15887" max="15887" width="10.5703125" customWidth="1"/>
    <col min="16129" max="16129" width="24.42578125" customWidth="1"/>
    <col min="16130" max="16130" width="11.5703125" customWidth="1"/>
    <col min="16131" max="16131" width="12.140625" customWidth="1"/>
    <col min="16133" max="16133" width="9.28515625" customWidth="1"/>
    <col min="16134" max="16134" width="12.7109375" customWidth="1"/>
    <col min="16135" max="16135" width="11.140625" customWidth="1"/>
    <col min="16136" max="16136" width="13.7109375" customWidth="1"/>
    <col min="16137" max="16137" width="17.28515625" customWidth="1"/>
    <col min="16138" max="16138" width="15.85546875" customWidth="1"/>
    <col min="16139" max="16139" width="13.140625" customWidth="1"/>
    <col min="16140" max="16140" width="10.5703125" customWidth="1"/>
    <col min="16142" max="16142" width="4.85546875" customWidth="1"/>
    <col min="16143" max="16143" width="10.5703125" customWidth="1"/>
  </cols>
  <sheetData>
    <row r="2" spans="1:13">
      <c r="L2" s="122"/>
    </row>
    <row r="3" spans="1:13">
      <c r="A3" t="s">
        <v>1360</v>
      </c>
    </row>
    <row r="4" spans="1:13">
      <c r="A4" t="s">
        <v>1361</v>
      </c>
    </row>
    <row r="8" spans="1:13">
      <c r="A8" s="3" t="s">
        <v>1341</v>
      </c>
      <c r="B8" s="3"/>
      <c r="C8" s="3"/>
      <c r="D8" s="3"/>
      <c r="E8" s="3"/>
      <c r="F8" s="3"/>
      <c r="G8" s="3"/>
      <c r="H8" s="3"/>
      <c r="I8" s="3"/>
      <c r="J8" s="3"/>
      <c r="K8" s="3"/>
      <c r="L8" s="3"/>
      <c r="M8" s="3"/>
    </row>
    <row r="10" spans="1:13" ht="13.5" thickBot="1">
      <c r="C10" s="15" t="s">
        <v>22</v>
      </c>
      <c r="D10" s="15" t="s">
        <v>23</v>
      </c>
      <c r="E10" s="15" t="s">
        <v>24</v>
      </c>
      <c r="F10" s="15" t="s">
        <v>25</v>
      </c>
      <c r="G10" s="15" t="s">
        <v>26</v>
      </c>
      <c r="H10" s="1" t="s">
        <v>27</v>
      </c>
      <c r="I10" s="15" t="s">
        <v>28</v>
      </c>
      <c r="J10" s="15" t="s">
        <v>29</v>
      </c>
      <c r="K10" s="1" t="s">
        <v>30</v>
      </c>
      <c r="L10" s="1" t="s">
        <v>31</v>
      </c>
      <c r="M10" s="1" t="s">
        <v>86</v>
      </c>
    </row>
    <row r="11" spans="1:13" ht="63.75">
      <c r="A11" s="96" t="s">
        <v>3</v>
      </c>
      <c r="B11" s="97" t="s">
        <v>32</v>
      </c>
      <c r="C11" s="97" t="s">
        <v>87</v>
      </c>
      <c r="D11" s="97" t="s">
        <v>88</v>
      </c>
      <c r="E11" s="97" t="s">
        <v>89</v>
      </c>
      <c r="F11" s="97" t="s">
        <v>90</v>
      </c>
      <c r="G11" s="97" t="s">
        <v>1362</v>
      </c>
      <c r="H11" s="97" t="s">
        <v>1363</v>
      </c>
      <c r="I11" s="123" t="s">
        <v>1364</v>
      </c>
      <c r="J11" s="123" t="s">
        <v>93</v>
      </c>
      <c r="K11" s="97" t="s">
        <v>1365</v>
      </c>
      <c r="L11" s="97" t="s">
        <v>1366</v>
      </c>
      <c r="M11" s="97" t="s">
        <v>1367</v>
      </c>
    </row>
    <row r="13" spans="1:13">
      <c r="A13" t="str">
        <f>'JMC-4 Constant DCF'!A7</f>
        <v>ALLETE, Inc.</v>
      </c>
      <c r="B13" s="15" t="str">
        <f>'JMC-4 Constant DCF'!B7</f>
        <v>ALE</v>
      </c>
      <c r="C13" s="4">
        <f>'JMC-4 Constant DCF'!C7</f>
        <v>2.6</v>
      </c>
      <c r="D13" s="4">
        <f>'JMC-4 Constant DCF'!D7</f>
        <v>64.195666666666668</v>
      </c>
      <c r="E13" s="5">
        <f>'JMC-4 Constant DCF'!E7</f>
        <v>4.0501176091844206E-2</v>
      </c>
      <c r="F13" s="5">
        <f t="shared" ref="F13:F26" si="0">E13*(1+(0.5*K13))</f>
        <v>4.1682797904323755E-2</v>
      </c>
      <c r="G13" s="5">
        <f>F13/(1-'JMC-8.1 Flotation Costs'!$K$29)</f>
        <v>4.2739642034208554E-2</v>
      </c>
      <c r="H13" s="10">
        <f>'JMC-4 Constant DCF'!G7</f>
        <v>0.06</v>
      </c>
      <c r="I13" s="10">
        <f>'JMC-4 Constant DCF'!H7</f>
        <v>5.67E-2</v>
      </c>
      <c r="J13" s="10" t="str">
        <f>'JMC-4 Constant DCF'!I7</f>
        <v>n/a</v>
      </c>
      <c r="K13" s="10">
        <f t="shared" ref="K13" si="1">AVERAGE(H13:J13)</f>
        <v>5.8349999999999999E-2</v>
      </c>
      <c r="L13" s="5">
        <f t="shared" ref="L13" si="2">K13+F13</f>
        <v>0.10003279790432376</v>
      </c>
      <c r="M13" s="5">
        <f>K13+G13</f>
        <v>0.10108964203420856</v>
      </c>
    </row>
    <row r="14" spans="1:13">
      <c r="A14" t="str">
        <f>'JMC-4 Constant DCF'!A8</f>
        <v>Alliant Energy Corporation</v>
      </c>
      <c r="B14" s="15" t="str">
        <f>'JMC-4 Constant DCF'!B8</f>
        <v>LNT</v>
      </c>
      <c r="C14" s="4">
        <f>'JMC-4 Constant DCF'!C8</f>
        <v>1.71</v>
      </c>
      <c r="D14" s="4">
        <f>'JMC-4 Constant DCF'!D8</f>
        <v>62.562666666666679</v>
      </c>
      <c r="E14" s="5">
        <f>'JMC-4 Constant DCF'!E8</f>
        <v>2.7332594518562715E-2</v>
      </c>
      <c r="F14" s="5">
        <f t="shared" si="0"/>
        <v>2.8084240867823192E-2</v>
      </c>
      <c r="G14" s="5">
        <f>F14/(1-'JMC-8.1 Flotation Costs'!$K$29)</f>
        <v>2.8796301156375725E-2</v>
      </c>
      <c r="H14" s="10">
        <f>'JMC-4 Constant DCF'!G8</f>
        <v>4.4999999999999998E-2</v>
      </c>
      <c r="I14" s="10">
        <f>'JMC-4 Constant DCF'!H8</f>
        <v>0.06</v>
      </c>
      <c r="J14" s="10">
        <f>'JMC-4 Constant DCF'!I8</f>
        <v>0.06</v>
      </c>
      <c r="K14" s="10">
        <f t="shared" ref="K14:K26" si="3">AVERAGE(H14:J14)</f>
        <v>5.4999999999999993E-2</v>
      </c>
      <c r="L14" s="5">
        <f t="shared" ref="L14:L26" si="4">K14+F14</f>
        <v>8.3084240867823178E-2</v>
      </c>
      <c r="M14" s="5">
        <f t="shared" ref="M14:M26" si="5">K14+G14</f>
        <v>8.3796301156375722E-2</v>
      </c>
    </row>
    <row r="15" spans="1:13">
      <c r="A15" t="str">
        <f>'JMC-4 Constant DCF'!A9</f>
        <v>Ameren Corporation</v>
      </c>
      <c r="B15" s="15" t="str">
        <f>'JMC-4 Constant DCF'!B9</f>
        <v>AEE</v>
      </c>
      <c r="C15" s="4">
        <f>'JMC-4 Constant DCF'!C9</f>
        <v>2.36</v>
      </c>
      <c r="D15" s="4">
        <f>'JMC-4 Constant DCF'!D9</f>
        <v>94.246666666666698</v>
      </c>
      <c r="E15" s="5">
        <f>'JMC-4 Constant DCF'!E9</f>
        <v>2.5040673410200175E-2</v>
      </c>
      <c r="F15" s="5">
        <f t="shared" si="0"/>
        <v>2.5882040036782902E-2</v>
      </c>
      <c r="G15" s="5">
        <f>F15/(1-'JMC-8.1 Flotation Costs'!$K$29)</f>
        <v>2.6538264749555361E-2</v>
      </c>
      <c r="H15" s="10">
        <f>'JMC-4 Constant DCF'!G9</f>
        <v>6.5000000000000002E-2</v>
      </c>
      <c r="I15" s="10">
        <f>'JMC-4 Constant DCF'!H9</f>
        <v>6.4600000000000005E-2</v>
      </c>
      <c r="J15" s="10">
        <f>'JMC-4 Constant DCF'!I9</f>
        <v>7.1999999999999995E-2</v>
      </c>
      <c r="K15" s="10">
        <f t="shared" si="3"/>
        <v>6.7199999999999996E-2</v>
      </c>
      <c r="L15" s="5">
        <f t="shared" si="4"/>
        <v>9.3082040036782901E-2</v>
      </c>
      <c r="M15" s="5">
        <f t="shared" si="5"/>
        <v>9.373826474955535E-2</v>
      </c>
    </row>
    <row r="16" spans="1:13">
      <c r="A16" t="str">
        <f>'JMC-4 Constant DCF'!A10</f>
        <v>American Electric Power Company, Inc.</v>
      </c>
      <c r="B16" s="15" t="str">
        <f>'JMC-4 Constant DCF'!B10</f>
        <v>AEP</v>
      </c>
      <c r="C16" s="4">
        <f>'JMC-4 Constant DCF'!C10</f>
        <v>3.12</v>
      </c>
      <c r="D16" s="4">
        <f>'JMC-4 Constant DCF'!D10</f>
        <v>100.04033333333336</v>
      </c>
      <c r="E16" s="5">
        <f>'JMC-4 Constant DCF'!E10</f>
        <v>3.1187421073500345E-2</v>
      </c>
      <c r="F16" s="5">
        <f t="shared" si="0"/>
        <v>3.2141756158349452E-2</v>
      </c>
      <c r="G16" s="5">
        <f>F16/(1-'JMC-8.1 Flotation Costs'!$K$29)</f>
        <v>3.2956692487674327E-2</v>
      </c>
      <c r="H16" s="10">
        <f>'JMC-4 Constant DCF'!G10</f>
        <v>6.5000000000000002E-2</v>
      </c>
      <c r="I16" s="10">
        <f>'JMC-4 Constant DCF'!H10</f>
        <v>6.0600000000000001E-2</v>
      </c>
      <c r="J16" s="10">
        <f>'JMC-4 Constant DCF'!I10</f>
        <v>5.8000000000000003E-2</v>
      </c>
      <c r="K16" s="10">
        <f t="shared" si="3"/>
        <v>6.1199999999999997E-2</v>
      </c>
      <c r="L16" s="5">
        <f t="shared" si="4"/>
        <v>9.3341756158349443E-2</v>
      </c>
      <c r="M16" s="5">
        <f t="shared" si="5"/>
        <v>9.4156692487674332E-2</v>
      </c>
    </row>
    <row r="17" spans="1:14">
      <c r="A17" t="str">
        <f>'JMC-4 Constant DCF'!A11</f>
        <v>Duke Energy Corporation</v>
      </c>
      <c r="B17" s="15" t="str">
        <f>'JMC-4 Constant DCF'!B11</f>
        <v>DUK</v>
      </c>
      <c r="C17" s="4">
        <f>'JMC-4 Constant DCF'!C11</f>
        <v>3.94</v>
      </c>
      <c r="D17" s="4">
        <f>'JMC-4 Constant DCF'!D11</f>
        <v>112.16999999999999</v>
      </c>
      <c r="E17" s="5">
        <f>'JMC-4 Constant DCF'!E11</f>
        <v>3.5125256307390572E-2</v>
      </c>
      <c r="F17" s="5">
        <f t="shared" si="0"/>
        <v>3.6269168821134588E-2</v>
      </c>
      <c r="G17" s="5">
        <f>F17/(1-'JMC-8.1 Flotation Costs'!$K$29)</f>
        <v>3.7188753400183225E-2</v>
      </c>
      <c r="H17" s="10">
        <f>'JMC-4 Constant DCF'!G11</f>
        <v>7.0000000000000007E-2</v>
      </c>
      <c r="I17" s="10">
        <f>'JMC-4 Constant DCF'!H11</f>
        <v>6.3399999999999998E-2</v>
      </c>
      <c r="J17" s="10">
        <f>'JMC-4 Constant DCF'!I11</f>
        <v>6.2E-2</v>
      </c>
      <c r="K17" s="10">
        <f t="shared" si="3"/>
        <v>6.5133333333333335E-2</v>
      </c>
      <c r="L17" s="5">
        <f t="shared" si="4"/>
        <v>0.10140250215446792</v>
      </c>
      <c r="M17" s="5">
        <f t="shared" si="5"/>
        <v>0.10232208673351656</v>
      </c>
    </row>
    <row r="18" spans="1:14">
      <c r="A18" t="str">
        <f>'JMC-4 Constant DCF'!A12</f>
        <v>Edison International</v>
      </c>
      <c r="B18" s="15" t="str">
        <f>'JMC-4 Constant DCF'!B12</f>
        <v>EIX</v>
      </c>
      <c r="C18" s="4">
        <f>'JMC-4 Constant DCF'!C12</f>
        <v>2.8</v>
      </c>
      <c r="D18" s="4">
        <f>'JMC-4 Constant DCF'!D12</f>
        <v>70.076999999999998</v>
      </c>
      <c r="E18" s="5">
        <f>'JMC-4 Constant DCF'!E12</f>
        <v>3.9956048346818498E-2</v>
      </c>
      <c r="F18" s="5">
        <f t="shared" si="0"/>
        <v>4.0825092398361795E-2</v>
      </c>
      <c r="G18" s="5">
        <f>F18/(1-'JMC-8.1 Flotation Costs'!$K$29)</f>
        <v>4.1860189882754459E-2</v>
      </c>
      <c r="H18" s="10" t="str">
        <f>'JMC-4 Constant DCF'!G12</f>
        <v>NMF</v>
      </c>
      <c r="I18" s="10">
        <f>'JMC-4 Constant DCF'!H12</f>
        <v>4.7E-2</v>
      </c>
      <c r="J18" s="10">
        <f>'JMC-4 Constant DCF'!I12</f>
        <v>0.04</v>
      </c>
      <c r="K18" s="10">
        <f t="shared" si="3"/>
        <v>4.3499999999999997E-2</v>
      </c>
      <c r="L18" s="5">
        <f t="shared" si="4"/>
        <v>8.4325092398361792E-2</v>
      </c>
      <c r="M18" s="5">
        <f t="shared" si="5"/>
        <v>8.5360189882754456E-2</v>
      </c>
    </row>
    <row r="19" spans="1:14">
      <c r="A19" t="str">
        <f>'JMC-4 Constant DCF'!A13</f>
        <v>Entergy Corporation</v>
      </c>
      <c r="B19" s="15" t="str">
        <f>'JMC-4 Constant DCF'!B13</f>
        <v>ETR</v>
      </c>
      <c r="C19" s="4">
        <f>'JMC-4 Constant DCF'!C13</f>
        <v>4.04</v>
      </c>
      <c r="D19" s="4">
        <f>'JMC-4 Constant DCF'!D13</f>
        <v>119.51499999999997</v>
      </c>
      <c r="E19" s="5">
        <f>'JMC-4 Constant DCF'!E13</f>
        <v>3.3803288290172789E-2</v>
      </c>
      <c r="F19" s="5">
        <f t="shared" si="0"/>
        <v>3.4655131155085138E-2</v>
      </c>
      <c r="G19" s="5">
        <f>F19/(1-'JMC-8.1 Flotation Costs'!$K$29)</f>
        <v>3.5533792707884607E-2</v>
      </c>
      <c r="H19" s="10">
        <f>'JMC-4 Constant DCF'!G13</f>
        <v>0.03</v>
      </c>
      <c r="I19" s="10">
        <f>'JMC-4 Constant DCF'!H13</f>
        <v>6.0199999999999997E-2</v>
      </c>
      <c r="J19" s="10">
        <f>'JMC-4 Constant DCF'!I13</f>
        <v>6.0999999999999999E-2</v>
      </c>
      <c r="K19" s="10">
        <f t="shared" si="3"/>
        <v>5.04E-2</v>
      </c>
      <c r="L19" s="5">
        <f t="shared" si="4"/>
        <v>8.5055131155085145E-2</v>
      </c>
      <c r="M19" s="5">
        <f t="shared" si="5"/>
        <v>8.5933792707884607E-2</v>
      </c>
    </row>
    <row r="20" spans="1:14">
      <c r="A20" t="str">
        <f>'JMC-4 Constant DCF'!A14</f>
        <v xml:space="preserve">Evergy, Inc. </v>
      </c>
      <c r="B20" s="15" t="str">
        <f>'JMC-4 Constant DCF'!B14</f>
        <v>EVRG</v>
      </c>
      <c r="C20" s="4">
        <f>'JMC-4 Constant DCF'!C14</f>
        <v>2.29</v>
      </c>
      <c r="D20" s="4">
        <f>'JMC-4 Constant DCF'!D14</f>
        <v>68.99933333333334</v>
      </c>
      <c r="E20" s="5">
        <f>'JMC-4 Constant DCF'!E14</f>
        <v>3.3188726461125223E-2</v>
      </c>
      <c r="F20" s="5">
        <f t="shared" si="0"/>
        <v>3.4224214726712325E-2</v>
      </c>
      <c r="G20" s="5">
        <f>F20/(1-'JMC-8.1 Flotation Costs'!$K$29)</f>
        <v>3.5091950633425316E-2</v>
      </c>
      <c r="H20" s="10">
        <f>'JMC-4 Constant DCF'!G14</f>
        <v>7.4999999999999997E-2</v>
      </c>
      <c r="I20" s="10">
        <f>'JMC-4 Constant DCF'!H14</f>
        <v>5.1200000000000002E-2</v>
      </c>
      <c r="J20" s="10">
        <f>'JMC-4 Constant DCF'!I14</f>
        <v>6.0999999999999999E-2</v>
      </c>
      <c r="K20" s="10">
        <f t="shared" si="3"/>
        <v>6.2400000000000004E-2</v>
      </c>
      <c r="L20" s="5">
        <f t="shared" si="4"/>
        <v>9.6624214726712329E-2</v>
      </c>
      <c r="M20" s="5">
        <f t="shared" si="5"/>
        <v>9.749195063342532E-2</v>
      </c>
    </row>
    <row r="21" spans="1:14">
      <c r="A21" t="str">
        <f>'JMC-4 Constant DCF'!A15</f>
        <v>Hawaiian Electric Industries, Inc.</v>
      </c>
      <c r="B21" s="15" t="str">
        <f>'JMC-4 Constant DCF'!B15</f>
        <v>HE</v>
      </c>
      <c r="C21" s="4">
        <f>'JMC-4 Constant DCF'!C15</f>
        <v>1.4</v>
      </c>
      <c r="D21" s="4">
        <f>'JMC-4 Constant DCF'!D15</f>
        <v>42.714333333333336</v>
      </c>
      <c r="E21" s="5">
        <f>'JMC-4 Constant DCF'!E15</f>
        <v>3.277588319299532E-2</v>
      </c>
      <c r="F21" s="5">
        <f t="shared" si="0"/>
        <v>3.3212894968901924E-2</v>
      </c>
      <c r="G21" s="5">
        <f>F21/(1-'JMC-8.1 Flotation Costs'!$K$29)</f>
        <v>3.4054989426306935E-2</v>
      </c>
      <c r="H21" s="10">
        <f>'JMC-4 Constant DCF'!G15</f>
        <v>3.5000000000000003E-2</v>
      </c>
      <c r="I21" s="10">
        <f>'JMC-4 Constant DCF'!H15</f>
        <v>1.2999999999999999E-2</v>
      </c>
      <c r="J21" s="10">
        <f>'JMC-4 Constant DCF'!I15</f>
        <v>3.2000000000000001E-2</v>
      </c>
      <c r="K21" s="10">
        <f t="shared" si="3"/>
        <v>2.6666666666666668E-2</v>
      </c>
      <c r="L21" s="5">
        <f t="shared" si="4"/>
        <v>5.9879561635568596E-2</v>
      </c>
      <c r="M21" s="5">
        <f t="shared" si="5"/>
        <v>6.07216560929736E-2</v>
      </c>
    </row>
    <row r="22" spans="1:14">
      <c r="A22" t="str">
        <f>'JMC-4 Constant DCF'!A16</f>
        <v>IDACORP, Inc.</v>
      </c>
      <c r="B22" s="15" t="str">
        <f>'JMC-4 Constant DCF'!B16</f>
        <v>IDA</v>
      </c>
      <c r="C22" s="4">
        <f>'JMC-4 Constant DCF'!C16</f>
        <v>3</v>
      </c>
      <c r="D22" s="4">
        <f>'JMC-4 Constant DCF'!D16</f>
        <v>113.35433333333336</v>
      </c>
      <c r="E22" s="5">
        <f>'JMC-4 Constant DCF'!E16</f>
        <v>2.6465684299673879E-2</v>
      </c>
      <c r="F22" s="5">
        <f t="shared" si="0"/>
        <v>2.7030285564733591E-2</v>
      </c>
      <c r="G22" s="5">
        <f>F22/(1-'JMC-8.1 Flotation Costs'!$K$29)</f>
        <v>2.7715623403469107E-2</v>
      </c>
      <c r="H22" s="10">
        <f>'JMC-4 Constant DCF'!G16</f>
        <v>0.04</v>
      </c>
      <c r="I22" s="10">
        <f>'JMC-4 Constant DCF'!H16</f>
        <v>4.3999999999999997E-2</v>
      </c>
      <c r="J22" s="10">
        <f>'JMC-4 Constant DCF'!I16</f>
        <v>4.3999999999999997E-2</v>
      </c>
      <c r="K22" s="10">
        <f t="shared" si="3"/>
        <v>4.2666666666666665E-2</v>
      </c>
      <c r="L22" s="5">
        <f t="shared" si="4"/>
        <v>6.9696952231400253E-2</v>
      </c>
      <c r="M22" s="5">
        <f t="shared" si="5"/>
        <v>7.0382290070135772E-2</v>
      </c>
    </row>
    <row r="23" spans="1:14">
      <c r="A23" t="str">
        <f>'JMC-4 Constant DCF'!A17</f>
        <v>NextEra Energy, Inc.</v>
      </c>
      <c r="B23" s="15" t="str">
        <f>'JMC-4 Constant DCF'!B17</f>
        <v>NEE</v>
      </c>
      <c r="C23" s="4">
        <f>'JMC-4 Constant DCF'!C17</f>
        <v>1.7</v>
      </c>
      <c r="D23" s="4">
        <f>'JMC-4 Constant DCF'!D17</f>
        <v>81.640333333333331</v>
      </c>
      <c r="E23" s="5">
        <f>'JMC-4 Constant DCF'!E17</f>
        <v>2.0823040898902096E-2</v>
      </c>
      <c r="F23" s="5">
        <f t="shared" si="0"/>
        <v>2.1824282115457637E-2</v>
      </c>
      <c r="G23" s="5">
        <f>F23/(1-'JMC-8.1 Flotation Costs'!$K$29)</f>
        <v>2.2377624635688955E-2</v>
      </c>
      <c r="H23" s="10">
        <f>'JMC-4 Constant DCF'!G17</f>
        <v>0.11</v>
      </c>
      <c r="I23" s="10">
        <f>'JMC-4 Constant DCF'!H17</f>
        <v>9.0499999999999997E-2</v>
      </c>
      <c r="J23" s="10">
        <f>'JMC-4 Constant DCF'!I17</f>
        <v>8.7999999999999995E-2</v>
      </c>
      <c r="K23" s="10">
        <f t="shared" si="3"/>
        <v>9.6166666666666664E-2</v>
      </c>
      <c r="L23" s="5">
        <f t="shared" si="4"/>
        <v>0.11799094878212429</v>
      </c>
      <c r="M23" s="5">
        <f t="shared" si="5"/>
        <v>0.11854429130235562</v>
      </c>
    </row>
    <row r="24" spans="1:14">
      <c r="A24" t="str">
        <f>'JMC-4 Constant DCF'!A18</f>
        <v>OGE Energy Corp.</v>
      </c>
      <c r="B24" s="15" t="str">
        <f>'JMC-4 Constant DCF'!B18</f>
        <v>OGE</v>
      </c>
      <c r="C24" s="4">
        <f>'JMC-4 Constant DCF'!C18</f>
        <v>1.64</v>
      </c>
      <c r="D24" s="4">
        <f>'JMC-4 Constant DCF'!D18</f>
        <v>40.703000000000003</v>
      </c>
      <c r="E24" s="5">
        <f>'JMC-4 Constant DCF'!E18</f>
        <v>4.0291870378104805E-2</v>
      </c>
      <c r="F24" s="5">
        <f t="shared" si="0"/>
        <v>4.1090992473937216E-2</v>
      </c>
      <c r="G24" s="5">
        <f>F24/(1-'JMC-8.1 Flotation Costs'!$K$29)</f>
        <v>4.2132831706680189E-2</v>
      </c>
      <c r="H24" s="10">
        <f>'JMC-4 Constant DCF'!G18</f>
        <v>6.5000000000000002E-2</v>
      </c>
      <c r="I24" s="10">
        <f>'JMC-4 Constant DCF'!H18</f>
        <v>1.9E-2</v>
      </c>
      <c r="J24" s="10">
        <f>'JMC-4 Constant DCF'!I18</f>
        <v>3.5000000000000003E-2</v>
      </c>
      <c r="K24" s="10">
        <f t="shared" si="3"/>
        <v>3.966666666666667E-2</v>
      </c>
      <c r="L24" s="5">
        <f t="shared" si="4"/>
        <v>8.0757659140603885E-2</v>
      </c>
      <c r="M24" s="5">
        <f t="shared" si="5"/>
        <v>8.1799498373346852E-2</v>
      </c>
    </row>
    <row r="25" spans="1:14">
      <c r="A25" t="str">
        <f>'JMC-4 Constant DCF'!A19</f>
        <v>Portland General Electric Company</v>
      </c>
      <c r="B25" s="15" t="str">
        <f>'JMC-4 Constant DCF'!B19</f>
        <v>POR</v>
      </c>
      <c r="C25" s="4">
        <f>'JMC-4 Constant DCF'!C19</f>
        <v>1.72</v>
      </c>
      <c r="D25" s="4">
        <f>'JMC-4 Constant DCF'!D19</f>
        <v>54.034333333333322</v>
      </c>
      <c r="E25" s="5">
        <f>'JMC-4 Constant DCF'!E19</f>
        <v>3.1831613233561387E-2</v>
      </c>
      <c r="F25" s="5">
        <f t="shared" si="0"/>
        <v>3.2660826758295659E-2</v>
      </c>
      <c r="G25" s="5">
        <f>F25/(1-'JMC-8.1 Flotation Costs'!$K$29)</f>
        <v>3.3488923833638787E-2</v>
      </c>
      <c r="H25" s="10">
        <f>'JMC-4 Constant DCF'!G19</f>
        <v>7.4999999999999997E-2</v>
      </c>
      <c r="I25" s="10">
        <f>'JMC-4 Constant DCF'!H19</f>
        <v>3.5299999999999998E-2</v>
      </c>
      <c r="J25" s="10">
        <f>'JMC-4 Constant DCF'!I19</f>
        <v>4.5999999999999999E-2</v>
      </c>
      <c r="K25" s="10">
        <f t="shared" si="3"/>
        <v>5.21E-2</v>
      </c>
      <c r="L25" s="5">
        <f t="shared" si="4"/>
        <v>8.476082675829566E-2</v>
      </c>
      <c r="M25" s="5">
        <f t="shared" si="5"/>
        <v>8.558892383363878E-2</v>
      </c>
    </row>
    <row r="26" spans="1:14">
      <c r="A26" t="str">
        <f>'JMC-4 Constant DCF'!A20</f>
        <v>Xcel Energy Inc.</v>
      </c>
      <c r="B26" s="15" t="str">
        <f>'JMC-4 Constant DCF'!B20</f>
        <v>XEL</v>
      </c>
      <c r="C26" s="4">
        <f>'JMC-4 Constant DCF'!C20</f>
        <v>1.95</v>
      </c>
      <c r="D26" s="4">
        <f>'JMC-4 Constant DCF'!D20</f>
        <v>72.921333333333322</v>
      </c>
      <c r="E26" s="5">
        <f>'JMC-4 Constant DCF'!E20</f>
        <v>2.6741145709531736E-2</v>
      </c>
      <c r="F26" s="5">
        <f t="shared" si="0"/>
        <v>2.7609341573567866E-2</v>
      </c>
      <c r="G26" s="5">
        <f>F26/(1-'JMC-8.1 Flotation Costs'!$K$29)</f>
        <v>2.8309361054961239E-2</v>
      </c>
      <c r="H26" s="10">
        <f>'JMC-4 Constant DCF'!G20</f>
        <v>0.06</v>
      </c>
      <c r="I26" s="10">
        <f>'JMC-4 Constant DCF'!H20</f>
        <v>7.0800000000000002E-2</v>
      </c>
      <c r="J26" s="10">
        <f>'JMC-4 Constant DCF'!I20</f>
        <v>6.4000000000000001E-2</v>
      </c>
      <c r="K26" s="10">
        <f t="shared" si="3"/>
        <v>6.4933333333333329E-2</v>
      </c>
      <c r="L26" s="5">
        <f t="shared" si="4"/>
        <v>9.2542674906901198E-2</v>
      </c>
      <c r="M26" s="5">
        <f t="shared" si="5"/>
        <v>9.3242694388294564E-2</v>
      </c>
    </row>
    <row r="27" spans="1:14">
      <c r="C27" s="4"/>
      <c r="D27" s="4"/>
      <c r="E27" s="5"/>
      <c r="F27" s="5"/>
      <c r="G27" s="5"/>
      <c r="H27" s="10"/>
      <c r="I27" s="10"/>
      <c r="J27" s="10"/>
      <c r="K27" s="10"/>
      <c r="L27" s="5"/>
      <c r="M27" s="5"/>
    </row>
    <row r="28" spans="1:14">
      <c r="A28" s="124" t="s">
        <v>1368</v>
      </c>
      <c r="B28" s="124"/>
      <c r="C28" s="124"/>
      <c r="D28" s="124"/>
      <c r="E28" s="124"/>
      <c r="F28" s="124"/>
      <c r="G28" s="124"/>
      <c r="H28" s="124"/>
      <c r="I28" s="124"/>
      <c r="J28" s="124"/>
      <c r="K28" s="124"/>
      <c r="L28" s="125">
        <f>AVERAGE(L13:L26)</f>
        <v>8.8755457061200027E-2</v>
      </c>
      <c r="M28" s="125">
        <f>AVERAGE(M13:M26)</f>
        <v>8.9583448174724287E-2</v>
      </c>
    </row>
    <row r="29" spans="1:14" ht="13.5" thickBot="1">
      <c r="A29" s="118"/>
      <c r="B29" s="118"/>
      <c r="C29" s="118"/>
      <c r="D29" s="118"/>
      <c r="E29" s="118"/>
      <c r="F29" s="118"/>
      <c r="G29" s="118"/>
      <c r="H29" s="118"/>
      <c r="I29" s="118"/>
      <c r="J29" s="118"/>
      <c r="K29" s="118"/>
      <c r="L29" s="126" t="s">
        <v>1369</v>
      </c>
      <c r="M29" s="127">
        <f>M28-L28</f>
        <v>8.2799111352425958E-4</v>
      </c>
      <c r="N29" s="9"/>
    </row>
    <row r="31" spans="1:14">
      <c r="A31" s="128" t="s">
        <v>77</v>
      </c>
    </row>
    <row r="32" spans="1:14">
      <c r="A32" t="s">
        <v>78</v>
      </c>
    </row>
    <row r="33" spans="1:2">
      <c r="A33" s="9" t="str">
        <f>'JMC-4 Constant DCF'!A26</f>
        <v>[2] Source: Bloomberg Professional, equals 30-day average as of April 30, 2022</v>
      </c>
    </row>
    <row r="34" spans="1:2">
      <c r="A34" t="s">
        <v>103</v>
      </c>
    </row>
    <row r="35" spans="1:2">
      <c r="A35" t="s">
        <v>1370</v>
      </c>
    </row>
    <row r="36" spans="1:2">
      <c r="A36" t="s">
        <v>1371</v>
      </c>
    </row>
    <row r="37" spans="1:2">
      <c r="A37" s="9" t="s">
        <v>1336</v>
      </c>
      <c r="B37" s="9"/>
    </row>
    <row r="38" spans="1:2">
      <c r="A38" s="9" t="s">
        <v>1372</v>
      </c>
    </row>
    <row r="39" spans="1:2">
      <c r="A39" s="9" t="s">
        <v>1373</v>
      </c>
    </row>
    <row r="40" spans="1:2">
      <c r="A40" s="9" t="s">
        <v>1374</v>
      </c>
    </row>
    <row r="41" spans="1:2">
      <c r="A41" s="9" t="s">
        <v>1375</v>
      </c>
    </row>
    <row r="42" spans="1:2">
      <c r="A42" s="9" t="s">
        <v>1376</v>
      </c>
    </row>
    <row r="43" spans="1:2">
      <c r="A43" s="9" t="s">
        <v>1377</v>
      </c>
    </row>
  </sheetData>
  <pageMargins left="0.6" right="0.6" top="0.85" bottom="0.6" header="0.6" footer="0.3"/>
  <pageSetup scale="74" firstPageNumber="2" fitToHeight="2" orientation="landscape" useFirstPageNumber="1" r:id="rId1"/>
  <headerFooter scaleWithDoc="0">
    <oddHeader xml:space="preserve">&amp;RDocket No. 44280
Exhibit JMC-8
Page &amp;P of 2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72A3EB-8B42-4898-BBF3-6B965A1E6A94}">
  <sheetPr>
    <pageSetUpPr fitToPage="1"/>
  </sheetPr>
  <dimension ref="A2:O145"/>
  <sheetViews>
    <sheetView view="pageLayout" zoomScale="90" zoomScaleNormal="100" zoomScaleSheetLayoutView="96" zoomScalePageLayoutView="90" workbookViewId="0">
      <selection activeCell="A27" sqref="A27:F27"/>
    </sheetView>
  </sheetViews>
  <sheetFormatPr defaultColWidth="9.140625" defaultRowHeight="12.75"/>
  <cols>
    <col min="1" max="1" width="39" style="54" customWidth="1"/>
    <col min="2" max="2" width="17.5703125" style="54" bestFit="1" customWidth="1"/>
    <col min="3" max="3" width="11.5703125" style="54" bestFit="1" customWidth="1"/>
    <col min="4" max="4" width="4.5703125" style="54" customWidth="1"/>
    <col min="5" max="5" width="23.5703125" style="54" bestFit="1" customWidth="1"/>
    <col min="6" max="6" width="17.85546875" style="54" customWidth="1"/>
    <col min="7" max="8" width="9.28515625" style="54" customWidth="1"/>
    <col min="9" max="9" width="10.5703125" style="54" bestFit="1" customWidth="1"/>
    <col min="10" max="10" width="11.5703125" style="54" bestFit="1" customWidth="1"/>
    <col min="11" max="11" width="18.28515625" style="54" customWidth="1"/>
    <col min="12" max="12" width="5.85546875" style="54" bestFit="1" customWidth="1"/>
    <col min="13" max="13" width="12.5703125" style="54" bestFit="1" customWidth="1"/>
    <col min="14" max="16384" width="9.140625" style="54"/>
  </cols>
  <sheetData>
    <row r="2" spans="1:13">
      <c r="A2" s="58" t="s">
        <v>1378</v>
      </c>
      <c r="B2" s="58"/>
      <c r="C2" s="58"/>
      <c r="D2" s="58"/>
      <c r="E2" s="58"/>
      <c r="F2" s="58"/>
      <c r="G2" s="58"/>
      <c r="H2" s="58"/>
      <c r="I2" s="58"/>
      <c r="J2" s="58"/>
      <c r="K2" s="151"/>
    </row>
    <row r="3" spans="1:13">
      <c r="A3" s="58" t="s">
        <v>1379</v>
      </c>
      <c r="B3" s="58"/>
      <c r="C3" s="58"/>
      <c r="D3" s="58"/>
      <c r="E3" s="58"/>
      <c r="F3" s="58"/>
      <c r="G3" s="58"/>
      <c r="H3" s="58"/>
      <c r="I3" s="58"/>
      <c r="J3" s="58"/>
      <c r="K3" s="151"/>
    </row>
    <row r="5" spans="1:13" ht="13.5" thickBot="1">
      <c r="B5" s="270" t="s">
        <v>22</v>
      </c>
      <c r="C5" s="270"/>
      <c r="E5" s="270" t="s">
        <v>23</v>
      </c>
      <c r="F5" s="270"/>
      <c r="G5" s="270" t="s">
        <v>24</v>
      </c>
      <c r="H5" s="270"/>
      <c r="I5" s="270"/>
      <c r="J5" s="270"/>
      <c r="K5" s="154" t="s">
        <v>25</v>
      </c>
    </row>
    <row r="6" spans="1:13">
      <c r="G6" s="271" t="s">
        <v>1380</v>
      </c>
      <c r="H6" s="271"/>
      <c r="I6" s="272" t="s">
        <v>1381</v>
      </c>
      <c r="J6" s="272"/>
      <c r="K6" s="152"/>
      <c r="L6" s="59"/>
    </row>
    <row r="7" spans="1:13">
      <c r="I7" s="155" t="s">
        <v>1382</v>
      </c>
      <c r="J7" s="155" t="s">
        <v>1383</v>
      </c>
      <c r="K7" s="152" t="s">
        <v>1384</v>
      </c>
    </row>
    <row r="8" spans="1:13">
      <c r="A8" s="156" t="s">
        <v>1385</v>
      </c>
      <c r="B8" s="264" t="s">
        <v>1386</v>
      </c>
      <c r="C8" s="264" t="s">
        <v>1387</v>
      </c>
      <c r="D8" s="156"/>
      <c r="E8" s="157" t="s">
        <v>1388</v>
      </c>
      <c r="F8" s="157" t="s">
        <v>1389</v>
      </c>
      <c r="G8" s="158" t="s">
        <v>1390</v>
      </c>
      <c r="H8" s="158" t="s">
        <v>1391</v>
      </c>
      <c r="I8" s="158" t="s">
        <v>1392</v>
      </c>
      <c r="J8" s="158" t="s">
        <v>1393</v>
      </c>
      <c r="K8" s="156" t="s">
        <v>1389</v>
      </c>
      <c r="M8" s="83"/>
    </row>
    <row r="9" spans="1:13">
      <c r="A9" s="54" t="s">
        <v>43</v>
      </c>
      <c r="B9" s="159" t="s">
        <v>1394</v>
      </c>
      <c r="C9" s="54" t="s">
        <v>1395</v>
      </c>
      <c r="D9" s="45">
        <v>1</v>
      </c>
      <c r="E9" s="45" t="s">
        <v>1396</v>
      </c>
      <c r="F9" s="152" t="s">
        <v>1397</v>
      </c>
      <c r="G9" s="159"/>
      <c r="H9" s="149"/>
      <c r="I9" s="45" t="s">
        <v>1398</v>
      </c>
      <c r="J9" s="45" t="s">
        <v>1398</v>
      </c>
      <c r="K9" s="160" t="s">
        <v>1391</v>
      </c>
      <c r="M9" s="83"/>
    </row>
    <row r="10" spans="1:13">
      <c r="B10" s="149"/>
      <c r="C10" s="161"/>
      <c r="D10" s="152"/>
      <c r="E10" s="152"/>
      <c r="F10" s="152"/>
      <c r="G10" s="45"/>
      <c r="H10" s="45"/>
      <c r="I10" s="45"/>
      <c r="J10" s="45"/>
      <c r="K10" s="152"/>
      <c r="M10" s="83"/>
    </row>
    <row r="11" spans="1:13">
      <c r="A11" s="54" t="s">
        <v>48</v>
      </c>
      <c r="B11" s="8" t="s">
        <v>1399</v>
      </c>
      <c r="C11" s="149" t="s">
        <v>1395</v>
      </c>
      <c r="D11" s="45">
        <v>1</v>
      </c>
      <c r="E11" s="45" t="s">
        <v>1400</v>
      </c>
      <c r="F11" s="152" t="s">
        <v>1397</v>
      </c>
      <c r="G11" s="45"/>
      <c r="H11" s="45"/>
      <c r="I11" s="45"/>
      <c r="J11" s="45"/>
      <c r="K11" s="152" t="s">
        <v>1401</v>
      </c>
      <c r="M11" s="83"/>
    </row>
    <row r="12" spans="1:13">
      <c r="B12" s="8" t="s">
        <v>1399</v>
      </c>
      <c r="C12" s="149" t="s">
        <v>1402</v>
      </c>
      <c r="D12" s="45">
        <v>1</v>
      </c>
      <c r="E12" s="45" t="s">
        <v>1400</v>
      </c>
      <c r="F12" s="152" t="s">
        <v>1397</v>
      </c>
      <c r="G12" s="45"/>
      <c r="H12" s="45"/>
      <c r="I12" s="45"/>
      <c r="J12" s="45"/>
      <c r="K12" s="152" t="s">
        <v>47</v>
      </c>
      <c r="M12" s="83"/>
    </row>
    <row r="13" spans="1:13">
      <c r="B13" s="8" t="s">
        <v>1403</v>
      </c>
      <c r="C13" s="149" t="s">
        <v>1395</v>
      </c>
      <c r="D13" s="45">
        <v>1</v>
      </c>
      <c r="E13" s="45" t="s">
        <v>1396</v>
      </c>
      <c r="F13" s="152" t="s">
        <v>1397</v>
      </c>
      <c r="G13" s="45"/>
      <c r="H13" s="45"/>
      <c r="I13" s="45"/>
      <c r="J13" s="45"/>
      <c r="K13" s="152" t="s">
        <v>1404</v>
      </c>
      <c r="M13" s="83"/>
    </row>
    <row r="14" spans="1:13">
      <c r="B14" s="8" t="s">
        <v>1403</v>
      </c>
      <c r="C14" s="149" t="s">
        <v>1402</v>
      </c>
      <c r="D14" s="45">
        <v>1</v>
      </c>
      <c r="E14" s="45" t="s">
        <v>1396</v>
      </c>
      <c r="F14" s="152" t="s">
        <v>1397</v>
      </c>
      <c r="G14" s="45"/>
      <c r="H14" s="45"/>
      <c r="I14" s="45"/>
      <c r="J14" s="45"/>
      <c r="K14" s="152" t="s">
        <v>1404</v>
      </c>
      <c r="M14" s="83"/>
    </row>
    <row r="15" spans="1:13">
      <c r="B15" s="149"/>
      <c r="C15" s="161"/>
      <c r="D15" s="152"/>
      <c r="E15" s="152"/>
      <c r="F15" s="152"/>
      <c r="G15" s="45"/>
      <c r="H15" s="45"/>
      <c r="I15" s="45"/>
      <c r="J15" s="45"/>
      <c r="K15" s="152"/>
      <c r="M15" s="83"/>
    </row>
    <row r="16" spans="1:13">
      <c r="A16" s="162" t="s">
        <v>51</v>
      </c>
      <c r="B16" s="149" t="s">
        <v>1405</v>
      </c>
      <c r="C16" s="161" t="s">
        <v>1395</v>
      </c>
      <c r="D16" s="152">
        <v>1</v>
      </c>
      <c r="E16" s="160" t="s">
        <v>1400</v>
      </c>
      <c r="F16" s="152" t="s">
        <v>1406</v>
      </c>
      <c r="G16" s="45" t="s">
        <v>1398</v>
      </c>
      <c r="H16" s="45"/>
      <c r="I16" s="45"/>
      <c r="J16" s="45" t="s">
        <v>1398</v>
      </c>
      <c r="K16" s="152" t="s">
        <v>1391</v>
      </c>
      <c r="M16" s="83"/>
    </row>
    <row r="17" spans="1:13">
      <c r="B17" s="149" t="s">
        <v>1405</v>
      </c>
      <c r="C17" s="161" t="s">
        <v>1402</v>
      </c>
      <c r="D17" s="152">
        <v>1</v>
      </c>
      <c r="E17" s="160" t="s">
        <v>1396</v>
      </c>
      <c r="F17" s="152" t="s">
        <v>1397</v>
      </c>
      <c r="G17" s="45"/>
      <c r="H17" s="45" t="s">
        <v>1398</v>
      </c>
      <c r="I17" s="45"/>
      <c r="J17" s="45" t="s">
        <v>1398</v>
      </c>
      <c r="K17" s="152" t="s">
        <v>1391</v>
      </c>
      <c r="M17" s="83"/>
    </row>
    <row r="18" spans="1:13">
      <c r="B18" s="149" t="s">
        <v>1407</v>
      </c>
      <c r="C18" s="161" t="s">
        <v>1395</v>
      </c>
      <c r="D18" s="152">
        <v>1</v>
      </c>
      <c r="E18" s="160" t="s">
        <v>1408</v>
      </c>
      <c r="F18" s="152" t="s">
        <v>1406</v>
      </c>
      <c r="G18" s="45"/>
      <c r="H18" s="45" t="s">
        <v>1398</v>
      </c>
      <c r="I18" s="45"/>
      <c r="J18" s="45" t="s">
        <v>1398</v>
      </c>
      <c r="K18" s="152" t="s">
        <v>47</v>
      </c>
      <c r="M18" s="83"/>
    </row>
    <row r="19" spans="1:13">
      <c r="B19" s="149" t="s">
        <v>1407</v>
      </c>
      <c r="C19" s="161" t="s">
        <v>1402</v>
      </c>
      <c r="D19" s="152">
        <v>1</v>
      </c>
      <c r="E19" s="160" t="s">
        <v>1408</v>
      </c>
      <c r="F19" s="152" t="s">
        <v>1406</v>
      </c>
      <c r="G19" s="45"/>
      <c r="H19" s="45" t="s">
        <v>1398</v>
      </c>
      <c r="I19" s="45"/>
      <c r="J19" s="45" t="s">
        <v>1398</v>
      </c>
      <c r="K19" s="152" t="s">
        <v>47</v>
      </c>
      <c r="M19" s="83"/>
    </row>
    <row r="20" spans="1:13">
      <c r="B20" s="149"/>
      <c r="C20" s="161"/>
      <c r="D20" s="152"/>
      <c r="E20" s="160"/>
      <c r="F20" s="160"/>
      <c r="G20" s="45"/>
      <c r="H20" s="45"/>
      <c r="I20" s="45"/>
      <c r="J20" s="45"/>
      <c r="K20" s="152"/>
      <c r="M20" s="83"/>
    </row>
    <row r="21" spans="1:13">
      <c r="A21" s="54" t="s">
        <v>54</v>
      </c>
      <c r="B21" s="149" t="s">
        <v>1409</v>
      </c>
      <c r="C21" s="161" t="s">
        <v>1395</v>
      </c>
      <c r="D21" s="152">
        <v>1</v>
      </c>
      <c r="E21" s="160" t="s">
        <v>1408</v>
      </c>
      <c r="F21" s="152" t="s">
        <v>1406</v>
      </c>
      <c r="G21" s="45"/>
      <c r="H21" s="45" t="s">
        <v>1398</v>
      </c>
      <c r="I21" s="45" t="s">
        <v>1398</v>
      </c>
      <c r="J21" s="45"/>
      <c r="K21" s="152" t="s">
        <v>47</v>
      </c>
      <c r="M21" s="152"/>
    </row>
    <row r="22" spans="1:13">
      <c r="B22" s="149" t="s">
        <v>1410</v>
      </c>
      <c r="C22" s="161" t="s">
        <v>1395</v>
      </c>
      <c r="D22" s="152">
        <v>1</v>
      </c>
      <c r="E22" s="160" t="s">
        <v>1396</v>
      </c>
      <c r="F22" s="152" t="s">
        <v>1406</v>
      </c>
      <c r="G22" s="45"/>
      <c r="H22" s="45" t="s">
        <v>1398</v>
      </c>
      <c r="I22" s="45"/>
      <c r="J22" s="45" t="s">
        <v>1398</v>
      </c>
      <c r="K22" s="152" t="s">
        <v>1404</v>
      </c>
      <c r="M22" s="152"/>
    </row>
    <row r="23" spans="1:13">
      <c r="B23" s="149" t="s">
        <v>1411</v>
      </c>
      <c r="C23" s="161" t="s">
        <v>1395</v>
      </c>
      <c r="D23" s="152">
        <v>1</v>
      </c>
      <c r="E23" s="45" t="s">
        <v>1400</v>
      </c>
      <c r="F23" s="45" t="s">
        <v>1406</v>
      </c>
      <c r="G23" s="45"/>
      <c r="H23" s="45" t="s">
        <v>1398</v>
      </c>
      <c r="I23" s="45"/>
      <c r="J23" s="45" t="s">
        <v>1398</v>
      </c>
      <c r="K23" s="152" t="s">
        <v>45</v>
      </c>
      <c r="M23" s="152"/>
    </row>
    <row r="24" spans="1:13">
      <c r="B24" s="149" t="s">
        <v>1412</v>
      </c>
      <c r="C24" s="161" t="s">
        <v>1395</v>
      </c>
      <c r="D24" s="152">
        <v>1</v>
      </c>
      <c r="E24" s="160" t="s">
        <v>1400</v>
      </c>
      <c r="F24" s="160" t="s">
        <v>1406</v>
      </c>
      <c r="G24" s="45"/>
      <c r="H24" s="45" t="s">
        <v>1398</v>
      </c>
      <c r="I24" s="45"/>
      <c r="J24" s="45" t="s">
        <v>1398</v>
      </c>
      <c r="K24" s="152" t="s">
        <v>1391</v>
      </c>
      <c r="M24" s="152"/>
    </row>
    <row r="25" spans="1:13">
      <c r="B25" s="149" t="s">
        <v>1413</v>
      </c>
      <c r="C25" s="161" t="s">
        <v>1395</v>
      </c>
      <c r="D25" s="152">
        <v>1</v>
      </c>
      <c r="E25" s="160" t="s">
        <v>1396</v>
      </c>
      <c r="F25" s="160" t="s">
        <v>1397</v>
      </c>
      <c r="G25" s="45"/>
      <c r="H25" s="45" t="s">
        <v>1398</v>
      </c>
      <c r="I25" s="45"/>
      <c r="J25" s="45"/>
      <c r="K25" s="152" t="s">
        <v>1414</v>
      </c>
      <c r="M25" s="152"/>
    </row>
    <row r="26" spans="1:13">
      <c r="B26" s="149" t="s">
        <v>1415</v>
      </c>
      <c r="C26" s="161" t="s">
        <v>1395</v>
      </c>
      <c r="D26" s="152">
        <v>1</v>
      </c>
      <c r="E26" s="160" t="s">
        <v>1408</v>
      </c>
      <c r="F26" s="160" t="s">
        <v>1406</v>
      </c>
      <c r="G26" s="45"/>
      <c r="H26" s="45" t="s">
        <v>1398</v>
      </c>
      <c r="I26" s="45"/>
      <c r="J26" s="45" t="s">
        <v>1398</v>
      </c>
      <c r="K26" s="152" t="s">
        <v>1391</v>
      </c>
      <c r="M26" s="152"/>
    </row>
    <row r="27" spans="1:13">
      <c r="B27" s="149" t="s">
        <v>1416</v>
      </c>
      <c r="C27" s="161" t="s">
        <v>1395</v>
      </c>
      <c r="D27" s="152">
        <v>1</v>
      </c>
      <c r="E27" s="160" t="s">
        <v>1400</v>
      </c>
      <c r="F27" s="160" t="s">
        <v>1406</v>
      </c>
      <c r="G27" s="45"/>
      <c r="H27" s="45" t="s">
        <v>1398</v>
      </c>
      <c r="I27" s="45"/>
      <c r="J27" s="45" t="s">
        <v>1398</v>
      </c>
      <c r="K27" s="152" t="s">
        <v>45</v>
      </c>
      <c r="M27" s="152"/>
    </row>
    <row r="28" spans="1:13">
      <c r="B28" s="149" t="s">
        <v>1417</v>
      </c>
      <c r="C28" s="161" t="s">
        <v>1395</v>
      </c>
      <c r="D28" s="152">
        <v>1</v>
      </c>
      <c r="E28" s="160" t="s">
        <v>1396</v>
      </c>
      <c r="F28" s="160" t="s">
        <v>1397</v>
      </c>
      <c r="G28" s="45"/>
      <c r="H28" s="45"/>
      <c r="I28" s="45"/>
      <c r="J28" s="45"/>
      <c r="K28" s="152" t="s">
        <v>45</v>
      </c>
      <c r="M28" s="152"/>
    </row>
    <row r="29" spans="1:13">
      <c r="B29" s="149" t="s">
        <v>1418</v>
      </c>
      <c r="C29" s="161" t="s">
        <v>1395</v>
      </c>
      <c r="D29" s="152">
        <v>1</v>
      </c>
      <c r="E29" s="160" t="s">
        <v>1400</v>
      </c>
      <c r="F29" s="160" t="s">
        <v>1406</v>
      </c>
      <c r="G29" s="45"/>
      <c r="H29" s="45"/>
      <c r="I29" s="45"/>
      <c r="J29" s="45" t="s">
        <v>1398</v>
      </c>
      <c r="K29" s="152" t="s">
        <v>47</v>
      </c>
      <c r="M29" s="152"/>
    </row>
    <row r="30" spans="1:13">
      <c r="B30" s="149" t="s">
        <v>1419</v>
      </c>
      <c r="C30" s="161" t="s">
        <v>1395</v>
      </c>
      <c r="D30" s="152">
        <v>1</v>
      </c>
      <c r="E30" s="160" t="s">
        <v>1400</v>
      </c>
      <c r="F30" s="160" t="s">
        <v>1406</v>
      </c>
      <c r="G30" s="45"/>
      <c r="H30" s="45"/>
      <c r="I30" s="45" t="s">
        <v>1398</v>
      </c>
      <c r="J30" s="45"/>
      <c r="K30" s="152" t="s">
        <v>1404</v>
      </c>
      <c r="M30" s="152"/>
    </row>
    <row r="31" spans="1:13">
      <c r="B31" s="149" t="s">
        <v>1420</v>
      </c>
      <c r="C31" s="161" t="s">
        <v>1395</v>
      </c>
      <c r="D31" s="152">
        <v>1</v>
      </c>
      <c r="E31" s="160" t="s">
        <v>1400</v>
      </c>
      <c r="F31" s="160" t="s">
        <v>1397</v>
      </c>
      <c r="G31" s="45"/>
      <c r="H31" s="45"/>
      <c r="I31" s="45" t="s">
        <v>1398</v>
      </c>
      <c r="J31" s="45" t="s">
        <v>1398</v>
      </c>
      <c r="K31" s="152" t="s">
        <v>1414</v>
      </c>
      <c r="M31" s="152"/>
    </row>
    <row r="32" spans="1:13">
      <c r="B32" s="149"/>
      <c r="C32" s="161"/>
      <c r="D32" s="152"/>
      <c r="E32" s="160"/>
      <c r="F32" s="160"/>
      <c r="G32" s="45"/>
      <c r="H32" s="45"/>
      <c r="I32" s="45"/>
      <c r="J32" s="45"/>
      <c r="K32" s="152"/>
      <c r="M32" s="152"/>
    </row>
    <row r="33" spans="1:15">
      <c r="A33" s="54" t="s">
        <v>56</v>
      </c>
      <c r="B33" s="149" t="s">
        <v>1421</v>
      </c>
      <c r="C33" s="161" t="s">
        <v>1395</v>
      </c>
      <c r="D33" s="152">
        <v>1</v>
      </c>
      <c r="E33" s="160" t="s">
        <v>1396</v>
      </c>
      <c r="F33" s="160" t="s">
        <v>1397</v>
      </c>
      <c r="G33" s="45"/>
      <c r="H33" s="45"/>
      <c r="I33" s="45" t="s">
        <v>1398</v>
      </c>
      <c r="J33" s="45"/>
      <c r="K33" s="152" t="s">
        <v>45</v>
      </c>
      <c r="M33" s="152"/>
    </row>
    <row r="34" spans="1:15">
      <c r="B34" s="149" t="s">
        <v>1410</v>
      </c>
      <c r="C34" s="161" t="s">
        <v>1395</v>
      </c>
      <c r="D34" s="152">
        <v>1</v>
      </c>
      <c r="E34" s="160" t="s">
        <v>1396</v>
      </c>
      <c r="F34" s="160" t="s">
        <v>1406</v>
      </c>
      <c r="G34" s="45"/>
      <c r="H34" s="45" t="s">
        <v>1398</v>
      </c>
      <c r="I34" s="45" t="s">
        <v>1398</v>
      </c>
      <c r="J34" s="45" t="s">
        <v>1398</v>
      </c>
      <c r="K34" s="152" t="s">
        <v>1404</v>
      </c>
      <c r="M34" s="152"/>
    </row>
    <row r="35" spans="1:15">
      <c r="B35" s="149" t="s">
        <v>1411</v>
      </c>
      <c r="C35" s="161" t="s">
        <v>1395</v>
      </c>
      <c r="D35" s="152">
        <v>1</v>
      </c>
      <c r="E35" s="160" t="s">
        <v>1396</v>
      </c>
      <c r="F35" s="160" t="s">
        <v>1397</v>
      </c>
      <c r="G35" s="45"/>
      <c r="H35" s="45" t="s">
        <v>1398</v>
      </c>
      <c r="I35" s="45" t="s">
        <v>1398</v>
      </c>
      <c r="J35" s="45" t="s">
        <v>1398</v>
      </c>
      <c r="K35" s="152" t="s">
        <v>45</v>
      </c>
      <c r="M35" s="152"/>
    </row>
    <row r="36" spans="1:15">
      <c r="B36" s="149" t="s">
        <v>1411</v>
      </c>
      <c r="C36" s="161" t="s">
        <v>1402</v>
      </c>
      <c r="D36" s="152">
        <v>1</v>
      </c>
      <c r="E36" s="160" t="s">
        <v>1396</v>
      </c>
      <c r="F36" s="160" t="s">
        <v>1397</v>
      </c>
      <c r="G36" s="45"/>
      <c r="H36" s="45" t="s">
        <v>1398</v>
      </c>
      <c r="I36" s="45"/>
      <c r="J36" s="45"/>
      <c r="K36" s="152" t="s">
        <v>45</v>
      </c>
      <c r="M36" s="152"/>
    </row>
    <row r="37" spans="1:15">
      <c r="B37" s="149" t="s">
        <v>1422</v>
      </c>
      <c r="C37" s="161" t="s">
        <v>1395</v>
      </c>
      <c r="D37" s="152">
        <v>1</v>
      </c>
      <c r="E37" s="160" t="s">
        <v>1400</v>
      </c>
      <c r="F37" s="160" t="s">
        <v>1406</v>
      </c>
      <c r="G37" s="45"/>
      <c r="H37" s="45"/>
      <c r="I37" s="45"/>
      <c r="J37" s="45"/>
      <c r="K37" s="152" t="s">
        <v>1414</v>
      </c>
      <c r="M37" s="152"/>
    </row>
    <row r="38" spans="1:15">
      <c r="B38" s="149" t="s">
        <v>1422</v>
      </c>
      <c r="C38" s="161" t="s">
        <v>1402</v>
      </c>
      <c r="D38" s="152">
        <v>1</v>
      </c>
      <c r="E38" s="160" t="s">
        <v>1400</v>
      </c>
      <c r="F38" s="160" t="s">
        <v>1406</v>
      </c>
      <c r="G38" s="45" t="s">
        <v>1398</v>
      </c>
      <c r="H38" s="45"/>
      <c r="I38" s="45"/>
      <c r="J38" s="45" t="s">
        <v>1398</v>
      </c>
      <c r="K38" s="152" t="s">
        <v>1414</v>
      </c>
      <c r="M38" s="152"/>
    </row>
    <row r="39" spans="1:15">
      <c r="B39" s="149" t="s">
        <v>1415</v>
      </c>
      <c r="C39" s="161" t="s">
        <v>1395</v>
      </c>
      <c r="D39" s="152">
        <v>1</v>
      </c>
      <c r="E39" s="160" t="s">
        <v>1408</v>
      </c>
      <c r="F39" s="160" t="s">
        <v>1406</v>
      </c>
      <c r="G39" s="45"/>
      <c r="H39" s="45" t="s">
        <v>1398</v>
      </c>
      <c r="I39" s="45"/>
      <c r="J39" s="45" t="s">
        <v>1398</v>
      </c>
      <c r="K39" s="152" t="s">
        <v>1391</v>
      </c>
      <c r="M39" s="152"/>
    </row>
    <row r="40" spans="1:15">
      <c r="B40" s="149" t="s">
        <v>1415</v>
      </c>
      <c r="C40" s="161" t="s">
        <v>1402</v>
      </c>
      <c r="D40" s="152">
        <v>1</v>
      </c>
      <c r="E40" s="160" t="s">
        <v>1408</v>
      </c>
      <c r="F40" s="160" t="s">
        <v>1406</v>
      </c>
      <c r="G40" s="45" t="s">
        <v>1398</v>
      </c>
      <c r="H40" s="45"/>
      <c r="I40" s="45"/>
      <c r="J40" s="45" t="s">
        <v>1398</v>
      </c>
      <c r="K40" s="152" t="s">
        <v>1391</v>
      </c>
      <c r="M40" s="152"/>
    </row>
    <row r="41" spans="1:15">
      <c r="B41" s="149" t="s">
        <v>1423</v>
      </c>
      <c r="C41" s="161" t="s">
        <v>1395</v>
      </c>
      <c r="D41" s="152">
        <v>1</v>
      </c>
      <c r="E41" s="160" t="s">
        <v>1400</v>
      </c>
      <c r="F41" s="160" t="s">
        <v>1406</v>
      </c>
      <c r="G41" s="45"/>
      <c r="H41" s="45"/>
      <c r="I41" s="45"/>
      <c r="J41" s="45"/>
      <c r="K41" s="152" t="s">
        <v>45</v>
      </c>
      <c r="M41" s="152"/>
    </row>
    <row r="42" spans="1:15">
      <c r="B42" s="149" t="s">
        <v>1423</v>
      </c>
      <c r="C42" s="161" t="s">
        <v>1402</v>
      </c>
      <c r="D42" s="152">
        <v>1</v>
      </c>
      <c r="E42" s="160" t="s">
        <v>1400</v>
      </c>
      <c r="F42" s="160" t="s">
        <v>1406</v>
      </c>
      <c r="G42" s="45"/>
      <c r="H42" s="45" t="s">
        <v>1398</v>
      </c>
      <c r="I42" s="45"/>
      <c r="J42" s="45"/>
      <c r="K42" s="152" t="s">
        <v>45</v>
      </c>
      <c r="M42" s="152"/>
    </row>
    <row r="43" spans="1:15">
      <c r="B43" s="149" t="s">
        <v>1417</v>
      </c>
      <c r="C43" s="161" t="s">
        <v>1402</v>
      </c>
      <c r="D43" s="152">
        <v>1</v>
      </c>
      <c r="E43" s="160" t="s">
        <v>1396</v>
      </c>
      <c r="F43" s="160" t="s">
        <v>1397</v>
      </c>
      <c r="G43" s="45"/>
      <c r="H43" s="45" t="s">
        <v>1398</v>
      </c>
      <c r="I43" s="45"/>
      <c r="J43" s="45" t="s">
        <v>1398</v>
      </c>
      <c r="K43" s="152" t="s">
        <v>45</v>
      </c>
      <c r="M43" s="152"/>
    </row>
    <row r="44" spans="1:15">
      <c r="B44" s="149"/>
      <c r="C44" s="161"/>
      <c r="D44" s="152"/>
      <c r="E44" s="160"/>
      <c r="F44" s="160"/>
      <c r="G44" s="45"/>
      <c r="H44" s="45"/>
      <c r="I44" s="45"/>
      <c r="J44" s="45"/>
      <c r="K44" s="152"/>
      <c r="M44" s="152"/>
    </row>
    <row r="45" spans="1:15">
      <c r="A45" s="54" t="s">
        <v>58</v>
      </c>
      <c r="B45" s="44" t="s">
        <v>1424</v>
      </c>
      <c r="C45" s="161" t="s">
        <v>1395</v>
      </c>
      <c r="D45" s="152">
        <v>1</v>
      </c>
      <c r="E45" s="45" t="s">
        <v>1396</v>
      </c>
      <c r="F45" s="45" t="s">
        <v>1397</v>
      </c>
      <c r="G45" s="45" t="s">
        <v>1398</v>
      </c>
      <c r="H45" s="45"/>
      <c r="I45" s="45"/>
      <c r="J45" s="45"/>
      <c r="K45" s="152" t="s">
        <v>1404</v>
      </c>
      <c r="M45" s="152"/>
    </row>
    <row r="46" spans="1:15">
      <c r="B46" s="149"/>
      <c r="C46" s="161"/>
      <c r="D46" s="152"/>
      <c r="E46" s="160"/>
      <c r="F46" s="160"/>
      <c r="G46" s="45"/>
      <c r="H46" s="45"/>
      <c r="I46" s="45"/>
      <c r="J46" s="45"/>
      <c r="K46" s="152"/>
      <c r="M46" s="152"/>
    </row>
    <row r="47" spans="1:15">
      <c r="A47" s="149" t="s">
        <v>60</v>
      </c>
      <c r="B47" s="8" t="s">
        <v>1409</v>
      </c>
      <c r="C47" s="149" t="s">
        <v>1395</v>
      </c>
      <c r="D47" s="152">
        <v>1</v>
      </c>
      <c r="E47" s="45" t="s">
        <v>1408</v>
      </c>
      <c r="F47" s="45" t="s">
        <v>1397</v>
      </c>
      <c r="G47" s="45"/>
      <c r="H47" s="45" t="s">
        <v>1398</v>
      </c>
      <c r="I47" s="45" t="s">
        <v>1398</v>
      </c>
      <c r="J47" s="45" t="s">
        <v>1398</v>
      </c>
      <c r="K47" s="152" t="s">
        <v>47</v>
      </c>
      <c r="M47" s="152"/>
    </row>
    <row r="48" spans="1:15">
      <c r="B48" s="8" t="s">
        <v>1425</v>
      </c>
      <c r="C48" s="149" t="s">
        <v>1395</v>
      </c>
      <c r="D48" s="152">
        <v>1</v>
      </c>
      <c r="E48" s="45" t="s">
        <v>1396</v>
      </c>
      <c r="F48" s="45" t="s">
        <v>1406</v>
      </c>
      <c r="G48" s="45" t="s">
        <v>1398</v>
      </c>
      <c r="I48" s="45" t="s">
        <v>1398</v>
      </c>
      <c r="J48" s="45"/>
      <c r="K48" s="152" t="s">
        <v>45</v>
      </c>
      <c r="M48" s="152"/>
      <c r="O48" s="162"/>
    </row>
    <row r="49" spans="1:15">
      <c r="B49" s="8" t="s">
        <v>1425</v>
      </c>
      <c r="C49" s="149" t="s">
        <v>1402</v>
      </c>
      <c r="D49" s="152">
        <v>1</v>
      </c>
      <c r="E49" s="45" t="s">
        <v>1396</v>
      </c>
      <c r="F49" s="45" t="s">
        <v>1406</v>
      </c>
      <c r="G49" s="45"/>
      <c r="H49" s="160"/>
      <c r="I49" s="45"/>
      <c r="J49" s="160"/>
      <c r="K49" s="152" t="s">
        <v>45</v>
      </c>
      <c r="M49" s="152"/>
      <c r="O49" s="162"/>
    </row>
    <row r="50" spans="1:15">
      <c r="B50" s="8" t="s">
        <v>1412</v>
      </c>
      <c r="C50" s="149" t="s">
        <v>1395</v>
      </c>
      <c r="D50" s="152">
        <v>1</v>
      </c>
      <c r="E50" s="45" t="s">
        <v>1400</v>
      </c>
      <c r="F50" s="45" t="s">
        <v>1397</v>
      </c>
      <c r="G50" s="45"/>
      <c r="H50" s="45" t="s">
        <v>1398</v>
      </c>
      <c r="I50" s="45" t="s">
        <v>1398</v>
      </c>
      <c r="J50" s="45" t="s">
        <v>1398</v>
      </c>
      <c r="K50" s="152" t="s">
        <v>1391</v>
      </c>
      <c r="M50" s="152"/>
      <c r="O50" s="162"/>
    </row>
    <row r="51" spans="1:15">
      <c r="B51" s="8" t="s">
        <v>1412</v>
      </c>
      <c r="C51" s="149" t="s">
        <v>1402</v>
      </c>
      <c r="D51" s="152">
        <v>1</v>
      </c>
      <c r="E51" s="45" t="s">
        <v>1400</v>
      </c>
      <c r="F51" s="45" t="s">
        <v>1397</v>
      </c>
      <c r="G51" s="45"/>
      <c r="H51" s="45" t="s">
        <v>1398</v>
      </c>
      <c r="I51" s="45"/>
      <c r="J51" s="45" t="s">
        <v>1398</v>
      </c>
      <c r="K51" s="152" t="s">
        <v>1391</v>
      </c>
      <c r="M51" s="152"/>
      <c r="O51" s="162"/>
    </row>
    <row r="52" spans="1:15">
      <c r="B52" s="8" t="s">
        <v>1426</v>
      </c>
      <c r="C52" s="149" t="s">
        <v>1395</v>
      </c>
      <c r="D52" s="152">
        <v>1</v>
      </c>
      <c r="E52" s="45" t="s">
        <v>1396</v>
      </c>
      <c r="F52" s="45" t="s">
        <v>1397</v>
      </c>
      <c r="G52" s="45"/>
      <c r="H52" s="45" t="s">
        <v>1398</v>
      </c>
      <c r="I52" s="45" t="s">
        <v>1398</v>
      </c>
      <c r="J52" s="45"/>
      <c r="K52" s="152" t="s">
        <v>1391</v>
      </c>
      <c r="M52" s="152"/>
      <c r="O52" s="162"/>
    </row>
    <row r="53" spans="1:15">
      <c r="B53" s="8" t="s">
        <v>1418</v>
      </c>
      <c r="C53" s="149" t="s">
        <v>1395</v>
      </c>
      <c r="D53" s="152">
        <v>1</v>
      </c>
      <c r="E53" s="45" t="s">
        <v>1400</v>
      </c>
      <c r="F53" s="45" t="s">
        <v>1406</v>
      </c>
      <c r="G53" s="45"/>
      <c r="H53" s="160"/>
      <c r="I53" s="45"/>
      <c r="J53" s="45" t="s">
        <v>1398</v>
      </c>
      <c r="K53" s="152" t="s">
        <v>47</v>
      </c>
      <c r="M53" s="152"/>
      <c r="O53" s="162"/>
    </row>
    <row r="54" spans="1:15">
      <c r="B54" s="149"/>
      <c r="D54" s="152"/>
      <c r="E54" s="160"/>
      <c r="F54" s="160"/>
      <c r="G54" s="45"/>
      <c r="H54" s="45"/>
      <c r="I54" s="45"/>
      <c r="J54" s="45"/>
      <c r="K54" s="152"/>
      <c r="M54" s="152"/>
      <c r="O54" s="162"/>
    </row>
    <row r="55" spans="1:15">
      <c r="A55" s="54" t="s">
        <v>1153</v>
      </c>
      <c r="B55" s="149" t="s">
        <v>1427</v>
      </c>
      <c r="C55" s="54" t="s">
        <v>1395</v>
      </c>
      <c r="D55" s="152">
        <v>1</v>
      </c>
      <c r="E55" s="160" t="s">
        <v>1400</v>
      </c>
      <c r="F55" s="160" t="s">
        <v>1406</v>
      </c>
      <c r="G55" s="45"/>
      <c r="H55" s="45" t="s">
        <v>1398</v>
      </c>
      <c r="I55" s="45" t="s">
        <v>1398</v>
      </c>
      <c r="J55" s="45"/>
      <c r="K55" s="152" t="s">
        <v>1391</v>
      </c>
      <c r="M55" s="152"/>
      <c r="O55" s="162"/>
    </row>
    <row r="56" spans="1:15">
      <c r="B56" s="149" t="s">
        <v>1407</v>
      </c>
      <c r="C56" s="54" t="s">
        <v>1395</v>
      </c>
      <c r="D56" s="152">
        <v>1</v>
      </c>
      <c r="E56" s="160" t="s">
        <v>1408</v>
      </c>
      <c r="F56" s="160" t="s">
        <v>1406</v>
      </c>
      <c r="G56" s="45"/>
      <c r="H56" s="45" t="s">
        <v>1398</v>
      </c>
      <c r="I56" s="45"/>
      <c r="J56" s="45" t="s">
        <v>1398</v>
      </c>
      <c r="K56" s="152" t="s">
        <v>47</v>
      </c>
      <c r="M56" s="152"/>
      <c r="O56" s="162"/>
    </row>
    <row r="57" spans="1:15">
      <c r="B57" s="149" t="s">
        <v>1428</v>
      </c>
      <c r="C57" s="161"/>
      <c r="D57" s="152"/>
      <c r="E57" s="152"/>
      <c r="F57" s="152"/>
      <c r="G57" s="45" t="s">
        <v>1428</v>
      </c>
      <c r="H57" s="45"/>
      <c r="I57" s="45"/>
      <c r="J57" s="45" t="s">
        <v>1428</v>
      </c>
      <c r="K57" s="152"/>
      <c r="M57" s="152"/>
      <c r="O57" s="162"/>
    </row>
    <row r="58" spans="1:15">
      <c r="A58" s="54" t="s">
        <v>1429</v>
      </c>
      <c r="B58" s="149" t="s">
        <v>1430</v>
      </c>
      <c r="C58" s="161" t="s">
        <v>1395</v>
      </c>
      <c r="D58" s="152">
        <v>1</v>
      </c>
      <c r="E58" s="152" t="s">
        <v>1396</v>
      </c>
      <c r="F58" s="152" t="s">
        <v>1397</v>
      </c>
      <c r="G58" s="45" t="s">
        <v>1398</v>
      </c>
      <c r="H58" s="45"/>
      <c r="I58" s="45" t="s">
        <v>1398</v>
      </c>
      <c r="J58" s="45" t="s">
        <v>1398</v>
      </c>
      <c r="K58" s="152" t="s">
        <v>47</v>
      </c>
      <c r="M58" s="152"/>
      <c r="O58" s="162"/>
    </row>
    <row r="59" spans="1:15">
      <c r="B59" s="149"/>
      <c r="C59" s="161"/>
      <c r="D59" s="152"/>
      <c r="E59" s="152"/>
      <c r="F59" s="152"/>
      <c r="G59" s="45"/>
      <c r="H59" s="45"/>
      <c r="I59" s="45"/>
      <c r="J59" s="45"/>
      <c r="K59" s="152"/>
      <c r="M59" s="152"/>
      <c r="O59" s="162"/>
    </row>
    <row r="60" spans="1:15">
      <c r="A60" s="54" t="s">
        <v>1431</v>
      </c>
      <c r="B60" s="8" t="s">
        <v>1432</v>
      </c>
      <c r="C60" s="149" t="s">
        <v>1395</v>
      </c>
      <c r="D60" s="152">
        <v>1</v>
      </c>
      <c r="E60" s="45" t="s">
        <v>1408</v>
      </c>
      <c r="F60" s="152" t="s">
        <v>1397</v>
      </c>
      <c r="G60" s="45" t="s">
        <v>1398</v>
      </c>
      <c r="H60" s="45"/>
      <c r="I60" s="45"/>
      <c r="J60" s="45"/>
      <c r="K60" s="152" t="s">
        <v>47</v>
      </c>
      <c r="M60" s="152"/>
      <c r="O60" s="162"/>
    </row>
    <row r="61" spans="1:15">
      <c r="B61" s="8" t="s">
        <v>1433</v>
      </c>
      <c r="C61" s="149" t="s">
        <v>1395</v>
      </c>
      <c r="D61" s="152">
        <v>1</v>
      </c>
      <c r="E61" s="45" t="s">
        <v>1396</v>
      </c>
      <c r="F61" s="152" t="s">
        <v>1397</v>
      </c>
      <c r="G61" s="45"/>
      <c r="H61" s="45"/>
      <c r="I61" s="45"/>
      <c r="J61" s="45"/>
      <c r="K61" s="152" t="s">
        <v>47</v>
      </c>
      <c r="M61" s="152"/>
      <c r="O61" s="162"/>
    </row>
    <row r="62" spans="1:15">
      <c r="B62" s="149"/>
      <c r="C62" s="161"/>
      <c r="D62" s="152"/>
      <c r="E62" s="152"/>
      <c r="F62" s="152"/>
      <c r="G62" s="45"/>
      <c r="H62" s="45"/>
      <c r="I62" s="45"/>
      <c r="J62" s="45"/>
      <c r="K62" s="152"/>
      <c r="M62" s="152"/>
      <c r="O62" s="162"/>
    </row>
    <row r="63" spans="1:15">
      <c r="A63" s="54" t="s">
        <v>100</v>
      </c>
      <c r="B63" s="44" t="s">
        <v>1421</v>
      </c>
      <c r="C63" s="161" t="s">
        <v>1395</v>
      </c>
      <c r="D63" s="152">
        <v>1</v>
      </c>
      <c r="E63" s="45" t="s">
        <v>1396</v>
      </c>
      <c r="F63" s="45" t="s">
        <v>1397</v>
      </c>
      <c r="G63" s="45"/>
      <c r="H63" s="45"/>
      <c r="I63" s="45" t="s">
        <v>1398</v>
      </c>
      <c r="J63" s="45"/>
      <c r="K63" s="152" t="s">
        <v>45</v>
      </c>
      <c r="M63" s="152"/>
      <c r="O63" s="163"/>
    </row>
    <row r="64" spans="1:15">
      <c r="B64" s="44" t="s">
        <v>1421</v>
      </c>
      <c r="C64" s="161" t="s">
        <v>1402</v>
      </c>
      <c r="D64" s="152"/>
      <c r="E64" s="45" t="s">
        <v>1396</v>
      </c>
      <c r="F64" s="45" t="s">
        <v>1397</v>
      </c>
      <c r="G64" s="45"/>
      <c r="H64" s="45"/>
      <c r="I64" s="45"/>
      <c r="J64" s="45" t="s">
        <v>1398</v>
      </c>
      <c r="K64" s="152" t="s">
        <v>45</v>
      </c>
      <c r="M64" s="152"/>
      <c r="O64" s="163"/>
    </row>
    <row r="65" spans="1:15">
      <c r="B65" s="149" t="s">
        <v>1428</v>
      </c>
      <c r="C65" s="161"/>
      <c r="D65" s="152"/>
      <c r="E65" s="152"/>
      <c r="F65" s="152"/>
      <c r="G65" s="45"/>
      <c r="H65" s="45"/>
      <c r="I65" s="45"/>
      <c r="J65" s="45" t="s">
        <v>1428</v>
      </c>
      <c r="K65" s="152"/>
      <c r="M65" s="152"/>
    </row>
    <row r="66" spans="1:15">
      <c r="A66" s="54" t="s">
        <v>1154</v>
      </c>
      <c r="B66" s="149" t="s">
        <v>1409</v>
      </c>
      <c r="C66" s="161" t="s">
        <v>1395</v>
      </c>
      <c r="D66" s="152">
        <v>1</v>
      </c>
      <c r="E66" s="160" t="s">
        <v>1400</v>
      </c>
      <c r="F66" s="160" t="s">
        <v>1406</v>
      </c>
      <c r="G66" s="45"/>
      <c r="H66" s="45" t="s">
        <v>1398</v>
      </c>
      <c r="I66" s="45" t="s">
        <v>1398</v>
      </c>
      <c r="J66" s="45"/>
      <c r="K66" s="152" t="s">
        <v>47</v>
      </c>
      <c r="M66" s="152"/>
      <c r="O66" s="163"/>
    </row>
    <row r="67" spans="1:15">
      <c r="B67" s="149" t="s">
        <v>1416</v>
      </c>
      <c r="C67" s="161" t="s">
        <v>1395</v>
      </c>
      <c r="D67" s="152">
        <v>1</v>
      </c>
      <c r="E67" s="160" t="s">
        <v>1400</v>
      </c>
      <c r="F67" s="160" t="s">
        <v>1406</v>
      </c>
      <c r="G67" s="45"/>
      <c r="H67" s="45" t="s">
        <v>1398</v>
      </c>
      <c r="I67" s="45"/>
      <c r="J67" s="45" t="s">
        <v>1398</v>
      </c>
      <c r="K67" s="152" t="s">
        <v>45</v>
      </c>
      <c r="M67" s="152"/>
      <c r="O67" s="163"/>
    </row>
    <row r="68" spans="1:15">
      <c r="B68" s="149"/>
      <c r="C68" s="161"/>
      <c r="D68" s="152"/>
      <c r="E68" s="152"/>
      <c r="F68" s="152"/>
      <c r="G68" s="45"/>
      <c r="H68" s="45"/>
      <c r="I68" s="45"/>
      <c r="J68" s="45"/>
      <c r="K68" s="152"/>
      <c r="M68" s="152"/>
      <c r="O68" s="163"/>
    </row>
    <row r="69" spans="1:15">
      <c r="A69" s="54" t="s">
        <v>73</v>
      </c>
      <c r="B69" s="149" t="s">
        <v>1433</v>
      </c>
      <c r="C69" s="161" t="s">
        <v>1395</v>
      </c>
      <c r="D69" s="152">
        <v>1</v>
      </c>
      <c r="E69" s="45" t="s">
        <v>1396</v>
      </c>
      <c r="F69" s="152" t="s">
        <v>1397</v>
      </c>
      <c r="G69" s="45"/>
      <c r="H69" s="45" t="s">
        <v>1398</v>
      </c>
      <c r="I69" s="45" t="s">
        <v>1398</v>
      </c>
      <c r="J69" s="45"/>
      <c r="K69" s="152" t="s">
        <v>47</v>
      </c>
      <c r="M69" s="152"/>
    </row>
    <row r="70" spans="1:15">
      <c r="B70" s="149" t="s">
        <v>1428</v>
      </c>
      <c r="C70" s="161"/>
      <c r="D70" s="152"/>
      <c r="E70" s="152"/>
      <c r="F70" s="152"/>
      <c r="G70" s="45" t="s">
        <v>1428</v>
      </c>
      <c r="H70" s="45"/>
      <c r="I70" s="45"/>
      <c r="J70" s="45" t="s">
        <v>1428</v>
      </c>
      <c r="K70" s="152"/>
      <c r="M70" s="152"/>
    </row>
    <row r="71" spans="1:15">
      <c r="A71" s="54" t="s">
        <v>75</v>
      </c>
      <c r="B71" s="54" t="s">
        <v>1434</v>
      </c>
      <c r="C71" s="54" t="s">
        <v>1395</v>
      </c>
      <c r="D71" s="152">
        <v>1</v>
      </c>
      <c r="E71" s="160" t="s">
        <v>1400</v>
      </c>
      <c r="F71" s="152" t="s">
        <v>1397</v>
      </c>
      <c r="G71" s="45"/>
      <c r="H71" s="45" t="s">
        <v>1398</v>
      </c>
      <c r="I71" s="45" t="s">
        <v>1398</v>
      </c>
      <c r="J71" s="45" t="s">
        <v>1398</v>
      </c>
      <c r="K71" s="152" t="s">
        <v>1391</v>
      </c>
      <c r="M71" s="152"/>
    </row>
    <row r="72" spans="1:15">
      <c r="B72" s="54" t="s">
        <v>1434</v>
      </c>
      <c r="C72" s="54" t="s">
        <v>1402</v>
      </c>
      <c r="D72" s="152">
        <v>1</v>
      </c>
      <c r="E72" s="152" t="s">
        <v>1400</v>
      </c>
      <c r="F72" s="152" t="s">
        <v>1397</v>
      </c>
      <c r="G72" s="45"/>
      <c r="H72" s="45" t="s">
        <v>1398</v>
      </c>
      <c r="I72" s="45"/>
      <c r="J72" s="45" t="s">
        <v>1398</v>
      </c>
      <c r="K72" s="152" t="s">
        <v>1391</v>
      </c>
      <c r="M72" s="152"/>
    </row>
    <row r="73" spans="1:15">
      <c r="B73" s="149" t="s">
        <v>1394</v>
      </c>
      <c r="C73" s="161" t="s">
        <v>1395</v>
      </c>
      <c r="D73" s="152">
        <v>1</v>
      </c>
      <c r="E73" s="152" t="s">
        <v>1396</v>
      </c>
      <c r="F73" s="152" t="s">
        <v>1397</v>
      </c>
      <c r="G73" s="45"/>
      <c r="H73" s="45" t="s">
        <v>1398</v>
      </c>
      <c r="I73" s="45" t="s">
        <v>1398</v>
      </c>
      <c r="J73" s="45" t="s">
        <v>1398</v>
      </c>
      <c r="K73" s="152" t="s">
        <v>1391</v>
      </c>
      <c r="M73" s="152"/>
    </row>
    <row r="74" spans="1:15">
      <c r="B74" s="149" t="s">
        <v>1394</v>
      </c>
      <c r="C74" s="161" t="s">
        <v>1402</v>
      </c>
      <c r="D74" s="152">
        <v>1</v>
      </c>
      <c r="E74" s="152" t="s">
        <v>1396</v>
      </c>
      <c r="F74" s="152" t="s">
        <v>1397</v>
      </c>
      <c r="G74" s="45"/>
      <c r="H74" s="45"/>
      <c r="I74" s="45"/>
      <c r="J74" s="45" t="s">
        <v>1398</v>
      </c>
      <c r="K74" s="152" t="s">
        <v>1391</v>
      </c>
      <c r="M74" s="152"/>
    </row>
    <row r="75" spans="1:15">
      <c r="B75" s="149" t="s">
        <v>1435</v>
      </c>
      <c r="C75" s="161" t="s">
        <v>1395</v>
      </c>
      <c r="D75" s="152">
        <v>1</v>
      </c>
      <c r="E75" s="152" t="s">
        <v>1400</v>
      </c>
      <c r="F75" s="152" t="s">
        <v>1406</v>
      </c>
      <c r="G75" s="45"/>
      <c r="H75" s="45"/>
      <c r="I75" s="45"/>
      <c r="J75" s="45" t="s">
        <v>1398</v>
      </c>
      <c r="K75" s="152" t="s">
        <v>45</v>
      </c>
      <c r="M75" s="152"/>
    </row>
    <row r="76" spans="1:15">
      <c r="B76" s="149" t="s">
        <v>1436</v>
      </c>
      <c r="C76" s="161" t="s">
        <v>1395</v>
      </c>
      <c r="D76" s="152">
        <v>1</v>
      </c>
      <c r="E76" s="152" t="s">
        <v>1396</v>
      </c>
      <c r="F76" s="152" t="s">
        <v>1397</v>
      </c>
      <c r="G76" s="45"/>
      <c r="H76" s="45" t="s">
        <v>1398</v>
      </c>
      <c r="I76" s="45"/>
      <c r="J76" s="45"/>
      <c r="K76" s="152" t="s">
        <v>1404</v>
      </c>
      <c r="M76" s="152"/>
    </row>
    <row r="77" spans="1:15">
      <c r="B77" s="149" t="s">
        <v>1436</v>
      </c>
      <c r="C77" s="161" t="s">
        <v>1402</v>
      </c>
      <c r="D77" s="152">
        <v>1</v>
      </c>
      <c r="E77" s="152" t="s">
        <v>1396</v>
      </c>
      <c r="F77" s="152" t="s">
        <v>1397</v>
      </c>
      <c r="G77" s="45" t="s">
        <v>1398</v>
      </c>
      <c r="H77" s="45"/>
      <c r="I77" s="45"/>
      <c r="J77" s="45"/>
      <c r="K77" s="152" t="s">
        <v>47</v>
      </c>
      <c r="M77" s="152"/>
    </row>
    <row r="78" spans="1:15">
      <c r="B78" s="149" t="s">
        <v>1437</v>
      </c>
      <c r="C78" s="161" t="s">
        <v>1395</v>
      </c>
      <c r="D78" s="152">
        <v>1</v>
      </c>
      <c r="E78" s="152" t="s">
        <v>1400</v>
      </c>
      <c r="F78" s="152" t="s">
        <v>1397</v>
      </c>
      <c r="G78" s="45"/>
      <c r="H78" s="45" t="s">
        <v>1398</v>
      </c>
      <c r="I78" s="45" t="s">
        <v>1398</v>
      </c>
      <c r="J78" s="45" t="s">
        <v>1398</v>
      </c>
      <c r="K78" s="152" t="s">
        <v>1391</v>
      </c>
      <c r="M78" s="152"/>
    </row>
    <row r="79" spans="1:15">
      <c r="B79" s="149" t="s">
        <v>1418</v>
      </c>
      <c r="C79" s="161" t="s">
        <v>1395</v>
      </c>
      <c r="D79" s="152">
        <v>1</v>
      </c>
      <c r="E79" s="152" t="s">
        <v>1400</v>
      </c>
      <c r="F79" s="152" t="s">
        <v>1406</v>
      </c>
      <c r="G79" s="45"/>
      <c r="H79" s="45"/>
      <c r="I79" s="45"/>
      <c r="J79" s="45" t="s">
        <v>1398</v>
      </c>
      <c r="K79" s="152" t="s">
        <v>47</v>
      </c>
      <c r="M79" s="152"/>
    </row>
    <row r="80" spans="1:15">
      <c r="B80" s="149" t="s">
        <v>1403</v>
      </c>
      <c r="C80" s="161" t="s">
        <v>1395</v>
      </c>
      <c r="D80" s="152">
        <v>1</v>
      </c>
      <c r="E80" s="152" t="s">
        <v>1396</v>
      </c>
      <c r="F80" s="152" t="s">
        <v>1397</v>
      </c>
      <c r="G80" s="45"/>
      <c r="H80" s="45"/>
      <c r="I80" s="45"/>
      <c r="J80" s="45"/>
      <c r="K80" s="152" t="s">
        <v>1404</v>
      </c>
      <c r="M80" s="152"/>
    </row>
    <row r="81" spans="1:13">
      <c r="B81" s="149" t="s">
        <v>1403</v>
      </c>
      <c r="C81" s="161" t="s">
        <v>1402</v>
      </c>
      <c r="D81" s="152">
        <v>1</v>
      </c>
      <c r="E81" s="152" t="s">
        <v>1396</v>
      </c>
      <c r="F81" s="152" t="s">
        <v>1397</v>
      </c>
      <c r="G81" s="45"/>
      <c r="H81" s="45"/>
      <c r="I81" s="45"/>
      <c r="J81" s="45"/>
      <c r="K81" s="152" t="s">
        <v>1404</v>
      </c>
      <c r="M81" s="152"/>
    </row>
    <row r="82" spans="1:13">
      <c r="A82" s="153"/>
      <c r="B82" s="150"/>
      <c r="C82" s="164"/>
      <c r="D82" s="156"/>
      <c r="E82" s="156"/>
      <c r="F82" s="156"/>
      <c r="G82" s="148"/>
      <c r="H82" s="148"/>
      <c r="I82" s="148"/>
      <c r="J82" s="148"/>
      <c r="K82" s="156"/>
      <c r="M82" s="152"/>
    </row>
    <row r="83" spans="1:13">
      <c r="A83" s="149"/>
      <c r="C83" s="161"/>
      <c r="E83" s="152" t="str">
        <f>"Historical: "&amp;COUNTIF($E$9:$E$81,"Historical")</f>
        <v>Historical: 24</v>
      </c>
      <c r="F83" s="152" t="str">
        <f>"Average: "&amp;COUNTIF($F$9:$F$81,"Average")</f>
        <v>Average: 33</v>
      </c>
      <c r="G83" s="165"/>
      <c r="H83" s="166"/>
      <c r="I83" s="166"/>
      <c r="J83" s="166"/>
      <c r="M83" s="152"/>
    </row>
    <row r="84" spans="1:13">
      <c r="A84" s="167" t="s">
        <v>1438</v>
      </c>
      <c r="C84" s="161"/>
      <c r="E84" s="152" t="str">
        <f>"Forecast: "&amp;COUNTIF($E$9:$E$81,"*Forecast")</f>
        <v>Forecast: 36</v>
      </c>
      <c r="F84" s="152" t="str">
        <f>"Year End: "&amp;COUNTIF($F$9:$F$81,"Year End")</f>
        <v>Year End: 27</v>
      </c>
      <c r="G84" s="45">
        <f>COUNTIF(G9:G81,"x")</f>
        <v>8</v>
      </c>
      <c r="H84" s="45">
        <f>COUNTIF(H9:H81,"x")</f>
        <v>30</v>
      </c>
      <c r="I84" s="45">
        <f>COUNTIF(I9:I81,"x")</f>
        <v>19</v>
      </c>
      <c r="J84" s="45">
        <f>COUNTIF(J9:J81,"x")</f>
        <v>33</v>
      </c>
      <c r="K84" s="45">
        <f>COUNTA(K9:K81)-COUNTIF(K9:K81,"No")</f>
        <v>45</v>
      </c>
      <c r="L84" s="45"/>
      <c r="M84" s="45"/>
    </row>
    <row r="85" spans="1:13">
      <c r="A85" s="168" t="s">
        <v>1439</v>
      </c>
      <c r="C85" s="161"/>
      <c r="D85" s="169">
        <f>SUM(D9:D81)</f>
        <v>59</v>
      </c>
      <c r="E85" s="152"/>
      <c r="F85" s="152"/>
      <c r="G85" s="170"/>
      <c r="H85" s="171"/>
      <c r="I85" s="171"/>
      <c r="J85" s="171"/>
      <c r="K85" s="169"/>
      <c r="M85" s="152"/>
    </row>
    <row r="86" spans="1:13">
      <c r="A86" s="149" t="s">
        <v>1440</v>
      </c>
      <c r="C86" s="161"/>
      <c r="E86" s="152" t="str">
        <f>"Forecast: "&amp;TEXT(COUNTIF($E$9:$E$81,"*Forecast")/$D$85,"0%")</f>
        <v>Forecast: 61%</v>
      </c>
      <c r="F86" s="152" t="str">
        <f>"Average: "&amp;TEXT(COUNTIF($F$9:$F$81,"Average")/($D$85-COUNTIF($F$9:$F$81,"N/A")),"0%")</f>
        <v>Average: 56%</v>
      </c>
      <c r="G86" s="170">
        <f>G84/$D$85</f>
        <v>0.13559322033898305</v>
      </c>
      <c r="H86" s="170">
        <f>H84/$D$85</f>
        <v>0.50847457627118642</v>
      </c>
      <c r="I86" s="170">
        <f>I84/$D$85</f>
        <v>0.32203389830508472</v>
      </c>
      <c r="J86" s="170">
        <f>J84/$D$85</f>
        <v>0.55932203389830504</v>
      </c>
      <c r="K86" s="170">
        <f>K84/$D$85</f>
        <v>0.76271186440677963</v>
      </c>
      <c r="L86" s="170"/>
      <c r="M86" s="170"/>
    </row>
    <row r="87" spans="1:13">
      <c r="A87" s="200" t="s">
        <v>1441</v>
      </c>
      <c r="B87" s="172" t="s">
        <v>1442</v>
      </c>
      <c r="C87" s="173" t="s">
        <v>1395</v>
      </c>
      <c r="D87" s="172"/>
      <c r="E87" s="174" t="s">
        <v>1396</v>
      </c>
      <c r="F87" s="174" t="s">
        <v>1443</v>
      </c>
      <c r="G87" s="175"/>
      <c r="H87" s="175"/>
      <c r="I87" s="175" t="s">
        <v>1398</v>
      </c>
      <c r="J87" s="175"/>
      <c r="K87" s="174" t="s">
        <v>45</v>
      </c>
      <c r="M87" s="152"/>
    </row>
    <row r="88" spans="1:13">
      <c r="M88" s="152"/>
    </row>
    <row r="89" spans="1:13">
      <c r="A89" s="153" t="s">
        <v>77</v>
      </c>
      <c r="M89" s="152"/>
    </row>
    <row r="90" spans="1:13" ht="30" customHeight="1">
      <c r="A90" s="273" t="s">
        <v>1444</v>
      </c>
      <c r="B90" s="273"/>
      <c r="C90" s="273"/>
      <c r="D90" s="273"/>
      <c r="E90" s="273"/>
      <c r="F90" s="273"/>
      <c r="G90" s="273"/>
      <c r="H90" s="273"/>
      <c r="I90" s="273"/>
      <c r="J90" s="273"/>
      <c r="K90" s="273"/>
      <c r="M90" s="152"/>
    </row>
    <row r="91" spans="1:13" ht="28.5" customHeight="1">
      <c r="A91" s="269" t="s">
        <v>1445</v>
      </c>
      <c r="B91" s="269"/>
      <c r="C91" s="269"/>
      <c r="D91" s="269"/>
      <c r="E91" s="269"/>
      <c r="F91" s="269"/>
      <c r="G91" s="269"/>
      <c r="H91" s="269"/>
      <c r="I91" s="269"/>
      <c r="J91" s="269"/>
      <c r="K91" s="269"/>
      <c r="M91" s="152"/>
    </row>
    <row r="92" spans="1:13">
      <c r="A92" s="176" t="s">
        <v>1446</v>
      </c>
      <c r="M92" s="152"/>
    </row>
    <row r="93" spans="1:13">
      <c r="A93" s="177" t="s">
        <v>1447</v>
      </c>
      <c r="M93" s="152"/>
    </row>
    <row r="94" spans="1:13">
      <c r="A94" s="177" t="s">
        <v>1448</v>
      </c>
      <c r="M94" s="152"/>
    </row>
    <row r="95" spans="1:13">
      <c r="M95" s="152"/>
    </row>
    <row r="96" spans="1:13">
      <c r="M96" s="152"/>
    </row>
    <row r="97" spans="1:13">
      <c r="M97" s="152"/>
    </row>
    <row r="98" spans="1:13">
      <c r="A98" s="149"/>
      <c r="B98" s="149"/>
      <c r="D98" s="149"/>
      <c r="K98" s="149"/>
      <c r="M98" s="152"/>
    </row>
    <row r="99" spans="1:13">
      <c r="M99" s="152"/>
    </row>
    <row r="100" spans="1:13">
      <c r="M100" s="152"/>
    </row>
    <row r="101" spans="1:13">
      <c r="E101" s="152"/>
      <c r="F101" s="152"/>
      <c r="M101" s="152"/>
    </row>
    <row r="102" spans="1:13">
      <c r="E102" s="152"/>
      <c r="F102" s="152"/>
      <c r="M102" s="152"/>
    </row>
    <row r="103" spans="1:13">
      <c r="A103" s="178"/>
      <c r="B103" s="178"/>
      <c r="C103" s="179"/>
      <c r="D103" s="178"/>
      <c r="E103" s="180"/>
      <c r="F103" s="180"/>
      <c r="K103" s="178"/>
      <c r="M103" s="152"/>
    </row>
    <row r="104" spans="1:13">
      <c r="E104" s="152"/>
      <c r="F104" s="152"/>
      <c r="M104" s="152"/>
    </row>
    <row r="105" spans="1:13">
      <c r="E105" s="152"/>
      <c r="F105" s="152"/>
      <c r="M105" s="152"/>
    </row>
    <row r="106" spans="1:13">
      <c r="M106" s="152"/>
    </row>
    <row r="107" spans="1:13">
      <c r="M107" s="152"/>
    </row>
    <row r="108" spans="1:13">
      <c r="M108" s="152"/>
    </row>
    <row r="109" spans="1:13">
      <c r="M109" s="152"/>
    </row>
    <row r="110" spans="1:13">
      <c r="M110" s="152"/>
    </row>
    <row r="111" spans="1:13">
      <c r="M111" s="152"/>
    </row>
    <row r="112" spans="1:13">
      <c r="M112" s="152"/>
    </row>
    <row r="113" spans="13:13">
      <c r="M113" s="152"/>
    </row>
    <row r="114" spans="13:13">
      <c r="M114" s="152"/>
    </row>
    <row r="115" spans="13:13">
      <c r="M115" s="152"/>
    </row>
    <row r="116" spans="13:13">
      <c r="M116" s="152"/>
    </row>
    <row r="117" spans="13:13">
      <c r="M117" s="152"/>
    </row>
    <row r="118" spans="13:13">
      <c r="M118" s="152"/>
    </row>
    <row r="119" spans="13:13">
      <c r="M119" s="152"/>
    </row>
    <row r="120" spans="13:13">
      <c r="M120" s="152"/>
    </row>
    <row r="121" spans="13:13">
      <c r="M121" s="152"/>
    </row>
    <row r="122" spans="13:13">
      <c r="M122" s="152"/>
    </row>
    <row r="123" spans="13:13">
      <c r="M123" s="152"/>
    </row>
    <row r="124" spans="13:13">
      <c r="M124" s="152"/>
    </row>
    <row r="125" spans="13:13">
      <c r="M125" s="152"/>
    </row>
    <row r="126" spans="13:13">
      <c r="M126" s="152"/>
    </row>
    <row r="127" spans="13:13">
      <c r="M127" s="152"/>
    </row>
    <row r="128" spans="13:13">
      <c r="M128" s="152"/>
    </row>
    <row r="129" spans="12:13">
      <c r="M129" s="152"/>
    </row>
    <row r="130" spans="12:13">
      <c r="M130" s="152"/>
    </row>
    <row r="131" spans="12:13">
      <c r="M131" s="152"/>
    </row>
    <row r="132" spans="12:13">
      <c r="M132" s="152"/>
    </row>
    <row r="133" spans="12:13">
      <c r="M133" s="152"/>
    </row>
    <row r="134" spans="12:13">
      <c r="M134" s="152"/>
    </row>
    <row r="135" spans="12:13">
      <c r="M135" s="152"/>
    </row>
    <row r="136" spans="12:13">
      <c r="M136" s="152"/>
    </row>
    <row r="137" spans="12:13">
      <c r="M137" s="152"/>
    </row>
    <row r="138" spans="12:13">
      <c r="M138" s="152"/>
    </row>
    <row r="141" spans="12:13">
      <c r="L141" s="45"/>
      <c r="M141" s="45"/>
    </row>
    <row r="145" ht="15.75" customHeight="1"/>
  </sheetData>
  <mergeCells count="7">
    <mergeCell ref="A91:K91"/>
    <mergeCell ref="B5:C5"/>
    <mergeCell ref="E5:F5"/>
    <mergeCell ref="G5:J5"/>
    <mergeCell ref="G6:H6"/>
    <mergeCell ref="I6:J6"/>
    <mergeCell ref="A90:K90"/>
  </mergeCells>
  <conditionalFormatting sqref="M8:M20">
    <cfRule type="expression" dxfId="3" priority="1">
      <formula>"(blank)"</formula>
    </cfRule>
  </conditionalFormatting>
  <conditionalFormatting sqref="M8:M20">
    <cfRule type="expression" dxfId="2" priority="2">
      <formula>#REF!</formula>
    </cfRule>
  </conditionalFormatting>
  <printOptions horizontalCentered="1"/>
  <pageMargins left="0.6" right="0.6" top="0.85" bottom="0.6" header="0.6" footer="0.3"/>
  <pageSetup scale="71" fitToHeight="2" orientation="landscape" useFirstPageNumber="1" r:id="rId1"/>
  <headerFooter scaleWithDoc="0">
    <oddHeader xml:space="preserve">&amp;RDocket No. 44280
Exhibit JMC-9
Page &amp;P of 2 </oddHeader>
  </headerFooter>
  <rowBreaks count="2" manualBreakCount="2">
    <brk id="45" max="10" man="1"/>
    <brk id="10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FB0643-487A-470D-908C-5B8A325817B3}">
  <dimension ref="B1:AJ67"/>
  <sheetViews>
    <sheetView zoomScale="70" zoomScaleNormal="80" zoomScalePageLayoutView="80" workbookViewId="0">
      <selection activeCell="A27" sqref="A27:F27"/>
    </sheetView>
  </sheetViews>
  <sheetFormatPr defaultColWidth="9.140625" defaultRowHeight="12.75"/>
  <cols>
    <col min="1" max="1" width="3.140625" style="181" customWidth="1"/>
    <col min="2" max="2" width="42" style="181" customWidth="1"/>
    <col min="3" max="3" width="6.7109375" style="182" customWidth="1"/>
    <col min="4" max="4" width="9.5703125" style="182" customWidth="1"/>
    <col min="5" max="5" width="9" style="182" customWidth="1"/>
    <col min="6" max="12" width="8.42578125" style="182" customWidth="1"/>
    <col min="13" max="13" width="3" style="181" customWidth="1"/>
    <col min="14" max="14" width="2.28515625" style="181" customWidth="1"/>
    <col min="15" max="15" width="42" style="181" customWidth="1"/>
    <col min="16" max="16" width="6.28515625" style="182" customWidth="1"/>
    <col min="17" max="25" width="8.42578125" style="182" customWidth="1"/>
    <col min="26" max="26" width="2.28515625" style="181" customWidth="1"/>
    <col min="27" max="27" width="2.5703125" style="181" customWidth="1"/>
    <col min="28" max="28" width="3.140625" style="181" customWidth="1"/>
    <col min="29" max="16384" width="9.140625" style="181"/>
  </cols>
  <sheetData>
    <row r="1" spans="2:29">
      <c r="B1" s="274" t="s">
        <v>1449</v>
      </c>
      <c r="C1" s="274"/>
      <c r="D1" s="274"/>
      <c r="E1" s="274"/>
      <c r="F1" s="274"/>
      <c r="G1" s="274"/>
      <c r="H1" s="274"/>
      <c r="I1" s="274"/>
      <c r="J1" s="274"/>
      <c r="K1" s="274"/>
      <c r="L1" s="274"/>
      <c r="O1" s="274" t="s">
        <v>1449</v>
      </c>
      <c r="P1" s="274"/>
      <c r="Q1" s="274"/>
      <c r="R1" s="274"/>
      <c r="S1" s="274"/>
      <c r="T1" s="274"/>
      <c r="U1" s="274"/>
      <c r="V1" s="274"/>
      <c r="W1" s="274"/>
      <c r="X1" s="274"/>
      <c r="Y1" s="274"/>
    </row>
    <row r="2" spans="2:29">
      <c r="B2" s="182"/>
      <c r="O2" s="182"/>
    </row>
    <row r="3" spans="2:29">
      <c r="B3" s="275" t="s">
        <v>1450</v>
      </c>
      <c r="C3" s="275"/>
      <c r="D3" s="275"/>
      <c r="E3" s="275"/>
      <c r="F3" s="275"/>
      <c r="G3" s="275"/>
      <c r="H3" s="275"/>
      <c r="I3" s="275"/>
      <c r="J3" s="275"/>
      <c r="K3" s="275"/>
      <c r="L3" s="275"/>
      <c r="O3" s="275" t="s">
        <v>1451</v>
      </c>
      <c r="P3" s="275"/>
      <c r="Q3" s="275"/>
      <c r="R3" s="275"/>
      <c r="S3" s="275"/>
      <c r="T3" s="275"/>
      <c r="U3" s="275"/>
      <c r="V3" s="275"/>
      <c r="W3" s="275"/>
      <c r="X3" s="275"/>
      <c r="Y3" s="275"/>
    </row>
    <row r="4" spans="2:29">
      <c r="B4" s="183" t="s">
        <v>1385</v>
      </c>
      <c r="C4" s="182" t="s">
        <v>32</v>
      </c>
      <c r="D4" s="184" t="s">
        <v>1452</v>
      </c>
      <c r="E4" s="184" t="s">
        <v>1453</v>
      </c>
      <c r="F4" s="184" t="s">
        <v>1454</v>
      </c>
      <c r="G4" s="184" t="s">
        <v>1455</v>
      </c>
      <c r="H4" s="184" t="s">
        <v>1456</v>
      </c>
      <c r="I4" s="184" t="s">
        <v>1457</v>
      </c>
      <c r="J4" s="184" t="s">
        <v>1458</v>
      </c>
      <c r="K4" s="184" t="s">
        <v>1459</v>
      </c>
      <c r="L4" s="182" t="s">
        <v>1397</v>
      </c>
      <c r="O4" s="183" t="s">
        <v>1385</v>
      </c>
      <c r="P4" s="182" t="s">
        <v>32</v>
      </c>
      <c r="Q4" s="184" t="str">
        <f t="shared" ref="Q4:X4" si="0">D4</f>
        <v>2021Q4</v>
      </c>
      <c r="R4" s="184" t="str">
        <f t="shared" si="0"/>
        <v>2021Q3</v>
      </c>
      <c r="S4" s="184" t="str">
        <f t="shared" si="0"/>
        <v>2021Q2</v>
      </c>
      <c r="T4" s="184" t="str">
        <f t="shared" si="0"/>
        <v>2021Q1</v>
      </c>
      <c r="U4" s="184" t="str">
        <f t="shared" si="0"/>
        <v>2020Q4</v>
      </c>
      <c r="V4" s="184" t="str">
        <f t="shared" si="0"/>
        <v>2020Q3</v>
      </c>
      <c r="W4" s="184" t="str">
        <f t="shared" si="0"/>
        <v>2020Q2</v>
      </c>
      <c r="X4" s="184" t="str">
        <f t="shared" si="0"/>
        <v>2020Q1</v>
      </c>
      <c r="Y4" s="182" t="s">
        <v>1397</v>
      </c>
    </row>
    <row r="5" spans="2:29" s="183" customFormat="1">
      <c r="B5" s="185" t="str">
        <f>'JMC-4 Constant DCF'!A7</f>
        <v>ALLETE, Inc.</v>
      </c>
      <c r="C5" s="185" t="str">
        <f>'JMC-4 Constant DCF'!B7</f>
        <v>ALE</v>
      </c>
      <c r="D5" s="186">
        <v>0.56131994755385417</v>
      </c>
      <c r="E5" s="186">
        <v>0.56022436298505673</v>
      </c>
      <c r="F5" s="186">
        <v>0.55804500306258809</v>
      </c>
      <c r="G5" s="186">
        <v>0.5677035480845648</v>
      </c>
      <c r="H5" s="186">
        <v>0.58146160135910474</v>
      </c>
      <c r="I5" s="186">
        <v>0.54407334807725027</v>
      </c>
      <c r="J5" s="186">
        <v>0.55867295371062009</v>
      </c>
      <c r="K5" s="186">
        <v>0.58339873054245106</v>
      </c>
      <c r="L5" s="187">
        <f>IFERROR(AVERAGE(D5:K5),"")</f>
        <v>0.56436243692193622</v>
      </c>
      <c r="O5" s="185" t="str">
        <f>B5</f>
        <v>ALLETE, Inc.</v>
      </c>
      <c r="P5" s="185" t="str">
        <f>C5</f>
        <v>ALE</v>
      </c>
      <c r="Q5" s="186">
        <v>0.43868005244614583</v>
      </c>
      <c r="R5" s="186">
        <v>0.43977563701494321</v>
      </c>
      <c r="S5" s="186">
        <v>0.44195499693741197</v>
      </c>
      <c r="T5" s="186">
        <v>0.4322964519154352</v>
      </c>
      <c r="U5" s="186">
        <v>0.41853839864089526</v>
      </c>
      <c r="V5" s="186">
        <v>0.45592665192274967</v>
      </c>
      <c r="W5" s="186">
        <v>0.44132704628937985</v>
      </c>
      <c r="X5" s="186">
        <v>0.41660126945754894</v>
      </c>
      <c r="Y5" s="187">
        <f>IFERROR(AVERAGE(Q5:X5),"")</f>
        <v>0.43563756307806378</v>
      </c>
      <c r="AC5" s="209"/>
    </row>
    <row r="6" spans="2:29" s="183" customFormat="1">
      <c r="B6" s="185" t="str">
        <f>'JMC-4 Constant DCF'!A8</f>
        <v>Alliant Energy Corporation</v>
      </c>
      <c r="C6" s="185" t="str">
        <f>'JMC-4 Constant DCF'!B8</f>
        <v>LNT</v>
      </c>
      <c r="D6" s="186">
        <v>0.51320742309892775</v>
      </c>
      <c r="E6" s="186">
        <v>0.52759324587552525</v>
      </c>
      <c r="F6" s="186">
        <v>0.53495851169531539</v>
      </c>
      <c r="G6" s="186">
        <v>0.53031961987055898</v>
      </c>
      <c r="H6" s="186">
        <v>0.52510377121678742</v>
      </c>
      <c r="I6" s="186">
        <v>0.5236931935953274</v>
      </c>
      <c r="J6" s="186">
        <v>0.5118263495626213</v>
      </c>
      <c r="K6" s="186">
        <v>0.52622319831405884</v>
      </c>
      <c r="L6" s="187">
        <f t="shared" ref="L6:L18" si="1">IFERROR(AVERAGE(D6:K6),"")</f>
        <v>0.5241156641536403</v>
      </c>
      <c r="O6" s="185" t="str">
        <f t="shared" ref="O6:P18" si="2">B6</f>
        <v>Alliant Energy Corporation</v>
      </c>
      <c r="P6" s="185" t="str">
        <f t="shared" si="2"/>
        <v>LNT</v>
      </c>
      <c r="Q6" s="186">
        <v>0.48679257690107225</v>
      </c>
      <c r="R6" s="186">
        <v>0.47240675412447475</v>
      </c>
      <c r="S6" s="186">
        <v>0.46504148830468456</v>
      </c>
      <c r="T6" s="186">
        <v>0.46968038012944102</v>
      </c>
      <c r="U6" s="186">
        <v>0.47489622878321253</v>
      </c>
      <c r="V6" s="186">
        <v>0.4763068064046726</v>
      </c>
      <c r="W6" s="186">
        <v>0.4881736504373787</v>
      </c>
      <c r="X6" s="186">
        <v>0.47377680168594122</v>
      </c>
      <c r="Y6" s="187">
        <f t="shared" ref="Y6:Y18" si="3">IFERROR(AVERAGE(Q6:X6),"")</f>
        <v>0.4758843358463597</v>
      </c>
      <c r="AC6" s="209"/>
    </row>
    <row r="7" spans="2:29" s="183" customFormat="1">
      <c r="B7" s="185" t="str">
        <f>'JMC-4 Constant DCF'!A9</f>
        <v>Ameren Corporation</v>
      </c>
      <c r="C7" s="185" t="str">
        <f>'JMC-4 Constant DCF'!B9</f>
        <v>AEE</v>
      </c>
      <c r="D7" s="186">
        <v>0.53715742416430123</v>
      </c>
      <c r="E7" s="186">
        <v>0.53246954824028236</v>
      </c>
      <c r="F7" s="186">
        <v>0.5204406571494139</v>
      </c>
      <c r="G7" s="186">
        <v>0.53933702156305741</v>
      </c>
      <c r="H7" s="186">
        <v>0.53085198451626991</v>
      </c>
      <c r="I7" s="186">
        <v>0.54212520891547888</v>
      </c>
      <c r="J7" s="186">
        <v>0.53203387618435782</v>
      </c>
      <c r="K7" s="186">
        <v>0.51826554628451782</v>
      </c>
      <c r="L7" s="187">
        <f t="shared" si="1"/>
        <v>0.53158515837720988</v>
      </c>
      <c r="O7" s="185" t="str">
        <f t="shared" si="2"/>
        <v>Ameren Corporation</v>
      </c>
      <c r="P7" s="185" t="str">
        <f t="shared" si="2"/>
        <v>AEE</v>
      </c>
      <c r="Q7" s="186">
        <v>0.46284257583569877</v>
      </c>
      <c r="R7" s="186">
        <v>0.46753045175971769</v>
      </c>
      <c r="S7" s="186">
        <v>0.4795593428505861</v>
      </c>
      <c r="T7" s="186">
        <v>0.46066297843694265</v>
      </c>
      <c r="U7" s="186">
        <v>0.46914801548373003</v>
      </c>
      <c r="V7" s="186">
        <v>0.45787479108452112</v>
      </c>
      <c r="W7" s="186">
        <v>0.46796612381564218</v>
      </c>
      <c r="X7" s="186">
        <v>0.48173445371548218</v>
      </c>
      <c r="Y7" s="187">
        <f t="shared" si="3"/>
        <v>0.46841484162279012</v>
      </c>
      <c r="AC7" s="209"/>
    </row>
    <row r="8" spans="2:29" s="183" customFormat="1">
      <c r="B8" s="185" t="str">
        <f>'JMC-4 Constant DCF'!A10</f>
        <v>American Electric Power Company, Inc.</v>
      </c>
      <c r="C8" s="185" t="str">
        <f>'JMC-4 Constant DCF'!B10</f>
        <v>AEP</v>
      </c>
      <c r="D8" s="186">
        <v>0.47759645753771063</v>
      </c>
      <c r="E8" s="186">
        <v>0.50573660954445265</v>
      </c>
      <c r="F8" s="186">
        <v>0.47458788006568348</v>
      </c>
      <c r="G8" s="186">
        <v>0.47659062053612927</v>
      </c>
      <c r="H8" s="186">
        <v>0.48153865613592706</v>
      </c>
      <c r="I8" s="186">
        <v>0.47850344493662383</v>
      </c>
      <c r="J8" s="186">
        <v>0.48005702250027238</v>
      </c>
      <c r="K8" s="186">
        <v>0.48133924115231536</v>
      </c>
      <c r="L8" s="187">
        <f t="shared" si="1"/>
        <v>0.48199374155113928</v>
      </c>
      <c r="O8" s="185" t="str">
        <f t="shared" si="2"/>
        <v>American Electric Power Company, Inc.</v>
      </c>
      <c r="P8" s="185" t="str">
        <f t="shared" si="2"/>
        <v>AEP</v>
      </c>
      <c r="Q8" s="186">
        <v>0.52240354246228937</v>
      </c>
      <c r="R8" s="186">
        <v>0.4942633904555474</v>
      </c>
      <c r="S8" s="186">
        <v>0.52541211993431658</v>
      </c>
      <c r="T8" s="186">
        <v>0.52340937946387067</v>
      </c>
      <c r="U8" s="186">
        <v>0.51846134386407294</v>
      </c>
      <c r="V8" s="186">
        <v>0.52149655506337622</v>
      </c>
      <c r="W8" s="186">
        <v>0.51994297749972762</v>
      </c>
      <c r="X8" s="186">
        <v>0.5186607588476847</v>
      </c>
      <c r="Y8" s="187">
        <f t="shared" si="3"/>
        <v>0.51800625844886072</v>
      </c>
      <c r="AC8" s="209"/>
    </row>
    <row r="9" spans="2:29" s="183" customFormat="1">
      <c r="B9" s="185" t="str">
        <f>'JMC-4 Constant DCF'!A11</f>
        <v>Duke Energy Corporation</v>
      </c>
      <c r="C9" s="185" t="str">
        <f>'JMC-4 Constant DCF'!B11</f>
        <v>DUK</v>
      </c>
      <c r="D9" s="186">
        <v>0.53388950211019082</v>
      </c>
      <c r="E9" s="186">
        <v>0.53268247082083364</v>
      </c>
      <c r="F9" s="186">
        <v>0.5335586162340672</v>
      </c>
      <c r="G9" s="186">
        <v>0.53359180031213282</v>
      </c>
      <c r="H9" s="186">
        <v>0.52951624062229374</v>
      </c>
      <c r="I9" s="186">
        <v>0.52696485297580176</v>
      </c>
      <c r="J9" s="186">
        <v>0.52306344275489458</v>
      </c>
      <c r="K9" s="186">
        <v>0.52023727527906505</v>
      </c>
      <c r="L9" s="187">
        <f t="shared" si="1"/>
        <v>0.52918802513865992</v>
      </c>
      <c r="O9" s="185" t="str">
        <f t="shared" si="2"/>
        <v>Duke Energy Corporation</v>
      </c>
      <c r="P9" s="185" t="str">
        <f t="shared" si="2"/>
        <v>DUK</v>
      </c>
      <c r="Q9" s="186">
        <v>0.46611049788980924</v>
      </c>
      <c r="R9" s="186">
        <v>0.46731752917916641</v>
      </c>
      <c r="S9" s="186">
        <v>0.46644138376593286</v>
      </c>
      <c r="T9" s="186">
        <v>0.46640819968786723</v>
      </c>
      <c r="U9" s="186">
        <v>0.47048375937770626</v>
      </c>
      <c r="V9" s="186">
        <v>0.47303514702419824</v>
      </c>
      <c r="W9" s="186">
        <v>0.47693655724510547</v>
      </c>
      <c r="X9" s="186">
        <v>0.47976272472093495</v>
      </c>
      <c r="Y9" s="187">
        <f t="shared" si="3"/>
        <v>0.47081197486134008</v>
      </c>
      <c r="AC9" s="209"/>
    </row>
    <row r="10" spans="2:29" s="183" customFormat="1">
      <c r="B10" s="185" t="str">
        <f>'JMC-4 Constant DCF'!A12</f>
        <v>Edison International</v>
      </c>
      <c r="C10" s="185" t="str">
        <f>'JMC-4 Constant DCF'!B12</f>
        <v>EIX</v>
      </c>
      <c r="D10" s="186">
        <v>0.45517545372249701</v>
      </c>
      <c r="E10" s="186">
        <v>0.45597381754128524</v>
      </c>
      <c r="F10" s="186">
        <v>0.47317430220046836</v>
      </c>
      <c r="G10" s="186">
        <v>0.49782489747017428</v>
      </c>
      <c r="H10" s="186">
        <v>0.49096633282593116</v>
      </c>
      <c r="I10" s="186">
        <v>0.48889500836202515</v>
      </c>
      <c r="J10" s="186">
        <v>0.48935558339229651</v>
      </c>
      <c r="K10" s="186">
        <v>0.48152167377435012</v>
      </c>
      <c r="L10" s="187">
        <f t="shared" si="1"/>
        <v>0.47911088366112847</v>
      </c>
      <c r="O10" s="185" t="str">
        <f t="shared" si="2"/>
        <v>Edison International</v>
      </c>
      <c r="P10" s="185" t="str">
        <f t="shared" si="2"/>
        <v>EIX</v>
      </c>
      <c r="Q10" s="186">
        <v>0.54482454627750299</v>
      </c>
      <c r="R10" s="186">
        <v>0.5440261824587147</v>
      </c>
      <c r="S10" s="186">
        <v>0.52682569779953159</v>
      </c>
      <c r="T10" s="186">
        <v>0.50217510252982567</v>
      </c>
      <c r="U10" s="186">
        <v>0.50903366717406884</v>
      </c>
      <c r="V10" s="186">
        <v>0.51110499163797485</v>
      </c>
      <c r="W10" s="186">
        <v>0.51064441660770343</v>
      </c>
      <c r="X10" s="186">
        <v>0.51847832622564993</v>
      </c>
      <c r="Y10" s="187">
        <f t="shared" si="3"/>
        <v>0.52088911633887147</v>
      </c>
      <c r="AC10" s="209"/>
    </row>
    <row r="11" spans="2:29" s="183" customFormat="1">
      <c r="B11" s="185" t="str">
        <f>'JMC-4 Constant DCF'!A13</f>
        <v>Entergy Corporation</v>
      </c>
      <c r="C11" s="185" t="str">
        <f>'JMC-4 Constant DCF'!B13</f>
        <v>ETR</v>
      </c>
      <c r="D11" s="186">
        <v>0.45477933280310362</v>
      </c>
      <c r="E11" s="186">
        <v>0.46886078856132979</v>
      </c>
      <c r="F11" s="186">
        <v>0.46270664549413948</v>
      </c>
      <c r="G11" s="186">
        <v>0.45225493308493347</v>
      </c>
      <c r="H11" s="186">
        <v>0.46321032573073884</v>
      </c>
      <c r="I11" s="186">
        <v>0.47694621469742021</v>
      </c>
      <c r="J11" s="186">
        <v>0.47503759847994353</v>
      </c>
      <c r="K11" s="186">
        <v>0.47199713049671688</v>
      </c>
      <c r="L11" s="187">
        <f t="shared" si="1"/>
        <v>0.46572412116854073</v>
      </c>
      <c r="O11" s="185" t="str">
        <f t="shared" si="2"/>
        <v>Entergy Corporation</v>
      </c>
      <c r="P11" s="185" t="str">
        <f t="shared" si="2"/>
        <v>ETR</v>
      </c>
      <c r="Q11" s="186">
        <v>0.54522066719689644</v>
      </c>
      <c r="R11" s="186">
        <v>0.53113921143867027</v>
      </c>
      <c r="S11" s="186">
        <v>0.53729335450586047</v>
      </c>
      <c r="T11" s="186">
        <v>0.54774506691506653</v>
      </c>
      <c r="U11" s="186">
        <v>0.53678967426926116</v>
      </c>
      <c r="V11" s="186">
        <v>0.52305378530257973</v>
      </c>
      <c r="W11" s="186">
        <v>0.52496240152005647</v>
      </c>
      <c r="X11" s="186">
        <v>0.52800286950328312</v>
      </c>
      <c r="Y11" s="187">
        <f t="shared" si="3"/>
        <v>0.53427587883145933</v>
      </c>
      <c r="AC11" s="209"/>
    </row>
    <row r="12" spans="2:29" s="183" customFormat="1">
      <c r="B12" s="185" t="str">
        <f>'JMC-4 Constant DCF'!A14</f>
        <v xml:space="preserve">Evergy, Inc. </v>
      </c>
      <c r="C12" s="185" t="str">
        <f>'JMC-4 Constant DCF'!B14</f>
        <v>EVRG</v>
      </c>
      <c r="D12" s="186">
        <v>0.60429236182234836</v>
      </c>
      <c r="E12" s="186">
        <v>0.60281139956457619</v>
      </c>
      <c r="F12" s="186">
        <v>0.59591911036067158</v>
      </c>
      <c r="G12" s="186">
        <v>0.59557774658322671</v>
      </c>
      <c r="H12" s="186">
        <v>0.59083869238107045</v>
      </c>
      <c r="I12" s="186">
        <v>0.59122132578401565</v>
      </c>
      <c r="J12" s="186">
        <v>0.58014200020334161</v>
      </c>
      <c r="K12" s="186">
        <v>0.59763613254624837</v>
      </c>
      <c r="L12" s="187">
        <f t="shared" si="1"/>
        <v>0.59480484615568741</v>
      </c>
      <c r="O12" s="185" t="str">
        <f t="shared" si="2"/>
        <v xml:space="preserve">Evergy, Inc. </v>
      </c>
      <c r="P12" s="185" t="str">
        <f t="shared" si="2"/>
        <v>EVRG</v>
      </c>
      <c r="Q12" s="186">
        <v>0.39570763817765159</v>
      </c>
      <c r="R12" s="186">
        <v>0.39718860043542376</v>
      </c>
      <c r="S12" s="186">
        <v>0.40408088963932848</v>
      </c>
      <c r="T12" s="186">
        <v>0.40442225341677324</v>
      </c>
      <c r="U12" s="186">
        <v>0.40916130761892955</v>
      </c>
      <c r="V12" s="186">
        <v>0.40877867421598429</v>
      </c>
      <c r="W12" s="186">
        <v>0.41985799979665844</v>
      </c>
      <c r="X12" s="186">
        <v>0.40236386745375158</v>
      </c>
      <c r="Y12" s="187">
        <f t="shared" si="3"/>
        <v>0.40519515384431259</v>
      </c>
      <c r="AC12" s="209"/>
    </row>
    <row r="13" spans="2:29" s="183" customFormat="1">
      <c r="B13" s="185" t="str">
        <f>'JMC-4 Constant DCF'!A15</f>
        <v>Hawaiian Electric Industries, Inc.</v>
      </c>
      <c r="C13" s="185" t="str">
        <f>'JMC-4 Constant DCF'!B15</f>
        <v>HE</v>
      </c>
      <c r="D13" s="186">
        <v>0.57059462992903698</v>
      </c>
      <c r="E13" s="186">
        <v>0.56301121342367755</v>
      </c>
      <c r="F13" s="186">
        <v>0.56045664131402262</v>
      </c>
      <c r="G13" s="186">
        <v>0.55886210813236803</v>
      </c>
      <c r="H13" s="186">
        <v>0.57445269420732548</v>
      </c>
      <c r="I13" s="186">
        <v>0.5687769267889663</v>
      </c>
      <c r="J13" s="186">
        <v>0.56260131623273169</v>
      </c>
      <c r="K13" s="186">
        <v>0.57094483959940256</v>
      </c>
      <c r="L13" s="187">
        <f t="shared" si="1"/>
        <v>0.5662125462034413</v>
      </c>
      <c r="O13" s="185" t="str">
        <f t="shared" si="2"/>
        <v>Hawaiian Electric Industries, Inc.</v>
      </c>
      <c r="P13" s="185" t="str">
        <f t="shared" si="2"/>
        <v>HE</v>
      </c>
      <c r="Q13" s="186">
        <v>0.42940537007096297</v>
      </c>
      <c r="R13" s="186">
        <v>0.43698878657632245</v>
      </c>
      <c r="S13" s="186">
        <v>0.43954335868597738</v>
      </c>
      <c r="T13" s="186">
        <v>0.44113789186763203</v>
      </c>
      <c r="U13" s="186">
        <v>0.42554730579267452</v>
      </c>
      <c r="V13" s="186">
        <v>0.43122307321103365</v>
      </c>
      <c r="W13" s="186">
        <v>0.43739868376726837</v>
      </c>
      <c r="X13" s="186">
        <v>0.42905516040059749</v>
      </c>
      <c r="Y13" s="187">
        <f t="shared" si="3"/>
        <v>0.4337874537965587</v>
      </c>
      <c r="AC13" s="209"/>
    </row>
    <row r="14" spans="2:29" s="183" customFormat="1">
      <c r="B14" s="185" t="str">
        <f>'JMC-4 Constant DCF'!A16</f>
        <v>IDACORP, Inc.</v>
      </c>
      <c r="C14" s="185" t="str">
        <f>'JMC-4 Constant DCF'!B16</f>
        <v>IDA</v>
      </c>
      <c r="D14" s="186">
        <v>0.55003254257988998</v>
      </c>
      <c r="E14" s="186">
        <v>0.55055222478206933</v>
      </c>
      <c r="F14" s="186">
        <v>0.54412147385760479</v>
      </c>
      <c r="G14" s="186">
        <v>0.53012567529091159</v>
      </c>
      <c r="H14" s="186">
        <v>0.5396041073056661</v>
      </c>
      <c r="I14" s="186">
        <v>0.54043296335999436</v>
      </c>
      <c r="J14" s="186">
        <v>0.51251607440154745</v>
      </c>
      <c r="K14" s="186">
        <v>0.5518143220455527</v>
      </c>
      <c r="L14" s="187">
        <f t="shared" si="1"/>
        <v>0.53989992295290457</v>
      </c>
      <c r="O14" s="185" t="str">
        <f t="shared" si="2"/>
        <v>IDACORP, Inc.</v>
      </c>
      <c r="P14" s="185" t="str">
        <f t="shared" si="2"/>
        <v>IDA</v>
      </c>
      <c r="Q14" s="186">
        <v>0.44996745742010996</v>
      </c>
      <c r="R14" s="186">
        <v>0.44944777521793067</v>
      </c>
      <c r="S14" s="186">
        <v>0.45587852614239521</v>
      </c>
      <c r="T14" s="186">
        <v>0.46987432470908841</v>
      </c>
      <c r="U14" s="186">
        <v>0.4603958926943339</v>
      </c>
      <c r="V14" s="186">
        <v>0.45956703664000564</v>
      </c>
      <c r="W14" s="186">
        <v>0.48748392559845249</v>
      </c>
      <c r="X14" s="186">
        <v>0.4481856779544473</v>
      </c>
      <c r="Y14" s="187">
        <f t="shared" si="3"/>
        <v>0.46010007704709543</v>
      </c>
      <c r="AC14" s="209"/>
    </row>
    <row r="15" spans="2:29" s="183" customFormat="1">
      <c r="B15" s="185" t="str">
        <f>'JMC-4 Constant DCF'!A17</f>
        <v>NextEra Energy, Inc.</v>
      </c>
      <c r="C15" s="185" t="str">
        <f>'JMC-4 Constant DCF'!B17</f>
        <v>NEE</v>
      </c>
      <c r="D15" s="186">
        <v>0.6237142896169996</v>
      </c>
      <c r="E15" s="186">
        <v>0.6353097421813898</v>
      </c>
      <c r="F15" s="186">
        <v>0.60638048920261067</v>
      </c>
      <c r="G15" s="186">
        <v>0.6176364914874628</v>
      </c>
      <c r="H15" s="186">
        <v>0.60445879322471197</v>
      </c>
      <c r="I15" s="186">
        <v>0.60353192797495114</v>
      </c>
      <c r="J15" s="186">
        <v>0.63003297953787429</v>
      </c>
      <c r="K15" s="186">
        <v>0.59766676991769363</v>
      </c>
      <c r="L15" s="187">
        <f t="shared" si="1"/>
        <v>0.61484143539296177</v>
      </c>
      <c r="O15" s="185" t="str">
        <f t="shared" ref="O15" si="4">B15</f>
        <v>NextEra Energy, Inc.</v>
      </c>
      <c r="P15" s="185" t="str">
        <f t="shared" ref="P15" si="5">C15</f>
        <v>NEE</v>
      </c>
      <c r="Q15" s="186">
        <v>0.37628571038300046</v>
      </c>
      <c r="R15" s="186">
        <v>0.3646902578186102</v>
      </c>
      <c r="S15" s="186">
        <v>0.39361951079738938</v>
      </c>
      <c r="T15" s="186">
        <v>0.3823635085125372</v>
      </c>
      <c r="U15" s="186">
        <v>0.39554120677528803</v>
      </c>
      <c r="V15" s="186">
        <v>0.39646807202504886</v>
      </c>
      <c r="W15" s="186">
        <v>0.36996702046212576</v>
      </c>
      <c r="X15" s="186">
        <v>0.40233323008230631</v>
      </c>
      <c r="Y15" s="187">
        <f t="shared" si="3"/>
        <v>0.38515856460703823</v>
      </c>
      <c r="AC15" s="209"/>
    </row>
    <row r="16" spans="2:29" s="183" customFormat="1">
      <c r="B16" s="185" t="str">
        <f>'JMC-4 Constant DCF'!A18</f>
        <v>OGE Energy Corp.</v>
      </c>
      <c r="C16" s="185" t="str">
        <f>'JMC-4 Constant DCF'!B18</f>
        <v>OGE</v>
      </c>
      <c r="D16" s="186">
        <v>0.53378032669472775</v>
      </c>
      <c r="E16" s="186">
        <v>0.5315901831958677</v>
      </c>
      <c r="F16" s="186">
        <v>0.53135575081592945</v>
      </c>
      <c r="G16" s="186">
        <v>0.56204661102727083</v>
      </c>
      <c r="H16" s="186">
        <v>0.53040894633479918</v>
      </c>
      <c r="I16" s="186">
        <v>0.52778191086931814</v>
      </c>
      <c r="J16" s="186">
        <v>0.53092895898111858</v>
      </c>
      <c r="K16" s="186">
        <v>0.55275383663698152</v>
      </c>
      <c r="L16" s="187">
        <f t="shared" si="1"/>
        <v>0.53758081556950166</v>
      </c>
      <c r="O16" s="185" t="str">
        <f t="shared" si="2"/>
        <v>OGE Energy Corp.</v>
      </c>
      <c r="P16" s="185" t="str">
        <f t="shared" si="2"/>
        <v>OGE</v>
      </c>
      <c r="Q16" s="186">
        <v>0.46621967330527225</v>
      </c>
      <c r="R16" s="186">
        <v>0.4684098168041323</v>
      </c>
      <c r="S16" s="186">
        <v>0.4686442491840706</v>
      </c>
      <c r="T16" s="186">
        <v>0.43795338897272912</v>
      </c>
      <c r="U16" s="186">
        <v>0.46959105366520087</v>
      </c>
      <c r="V16" s="186">
        <v>0.47221808913068181</v>
      </c>
      <c r="W16" s="186">
        <v>0.46907104101888147</v>
      </c>
      <c r="X16" s="186">
        <v>0.44724616336301842</v>
      </c>
      <c r="Y16" s="187">
        <f t="shared" si="3"/>
        <v>0.4624191844304984</v>
      </c>
      <c r="AC16" s="209"/>
    </row>
    <row r="17" spans="2:36" s="183" customFormat="1">
      <c r="B17" s="185" t="str">
        <f>'JMC-4 Constant DCF'!A19</f>
        <v>Portland General Electric Company</v>
      </c>
      <c r="C17" s="185" t="str">
        <f>'JMC-4 Constant DCF'!B19</f>
        <v>POR</v>
      </c>
      <c r="D17" s="186">
        <v>0.45089385821759076</v>
      </c>
      <c r="E17" s="186">
        <v>0.44793017331977164</v>
      </c>
      <c r="F17" s="186">
        <v>0.47691490932867225</v>
      </c>
      <c r="G17" s="186">
        <v>0.47820398988600477</v>
      </c>
      <c r="H17" s="186">
        <v>0.46066233821656521</v>
      </c>
      <c r="I17" s="186">
        <v>0.47846975088967969</v>
      </c>
      <c r="J17" s="186">
        <v>0.48331625003950379</v>
      </c>
      <c r="K17" s="186">
        <v>0.50085409608148879</v>
      </c>
      <c r="L17" s="187">
        <f t="shared" si="1"/>
        <v>0.47215567074740961</v>
      </c>
      <c r="M17" s="181"/>
      <c r="N17" s="181"/>
      <c r="O17" s="185" t="str">
        <f t="shared" si="2"/>
        <v>Portland General Electric Company</v>
      </c>
      <c r="P17" s="185" t="str">
        <f t="shared" si="2"/>
        <v>POR</v>
      </c>
      <c r="Q17" s="186">
        <v>0.54910614178240924</v>
      </c>
      <c r="R17" s="186">
        <v>0.5520698266802283</v>
      </c>
      <c r="S17" s="186">
        <v>0.52308509067132769</v>
      </c>
      <c r="T17" s="186">
        <v>0.52179601011399523</v>
      </c>
      <c r="U17" s="186">
        <v>0.53933766178343479</v>
      </c>
      <c r="V17" s="186">
        <v>0.52153024911032031</v>
      </c>
      <c r="W17" s="186">
        <v>0.51668374996049626</v>
      </c>
      <c r="X17" s="186">
        <v>0.49914590391851116</v>
      </c>
      <c r="Y17" s="187">
        <f t="shared" si="3"/>
        <v>0.52784432925259039</v>
      </c>
      <c r="Z17" s="181"/>
      <c r="AA17" s="181"/>
      <c r="AC17" s="209"/>
    </row>
    <row r="18" spans="2:36" s="183" customFormat="1">
      <c r="B18" s="188" t="str">
        <f>'JMC-4 Constant DCF'!A20</f>
        <v>Xcel Energy Inc.</v>
      </c>
      <c r="C18" s="188" t="str">
        <f>'JMC-4 Constant DCF'!B20</f>
        <v>XEL</v>
      </c>
      <c r="D18" s="189">
        <v>0.54409729308799171</v>
      </c>
      <c r="E18" s="189">
        <v>0.54214579157285725</v>
      </c>
      <c r="F18" s="189">
        <v>0.5390405067714773</v>
      </c>
      <c r="G18" s="189">
        <v>0.53469432411032791</v>
      </c>
      <c r="H18" s="189">
        <v>0.5482005893003844</v>
      </c>
      <c r="I18" s="189">
        <v>0.54317973968762456</v>
      </c>
      <c r="J18" s="189">
        <v>0.5277957303477222</v>
      </c>
      <c r="K18" s="189">
        <v>0.54562008313871269</v>
      </c>
      <c r="L18" s="190">
        <f t="shared" si="1"/>
        <v>0.54059675725213718</v>
      </c>
      <c r="M18" s="181"/>
      <c r="N18" s="181"/>
      <c r="O18" s="188" t="str">
        <f t="shared" si="2"/>
        <v>Xcel Energy Inc.</v>
      </c>
      <c r="P18" s="188" t="str">
        <f t="shared" si="2"/>
        <v>XEL</v>
      </c>
      <c r="Q18" s="189">
        <v>0.45590270691200835</v>
      </c>
      <c r="R18" s="189">
        <v>0.45785420842714275</v>
      </c>
      <c r="S18" s="189">
        <v>0.46095949322852275</v>
      </c>
      <c r="T18" s="189">
        <v>0.46530567588967214</v>
      </c>
      <c r="U18" s="189">
        <v>0.45179941069961554</v>
      </c>
      <c r="V18" s="189">
        <v>0.45682026031237544</v>
      </c>
      <c r="W18" s="189">
        <v>0.47220426965227774</v>
      </c>
      <c r="X18" s="189">
        <v>0.45437991686128726</v>
      </c>
      <c r="Y18" s="190">
        <f t="shared" si="3"/>
        <v>0.45940324274786276</v>
      </c>
      <c r="Z18" s="181"/>
      <c r="AA18" s="181"/>
      <c r="AC18" s="209"/>
    </row>
    <row r="19" spans="2:36">
      <c r="B19" s="191" t="s">
        <v>1368</v>
      </c>
      <c r="C19" s="192"/>
      <c r="D19" s="187">
        <f t="shared" ref="D19:L19" si="6">AVERAGE(D5:D18)</f>
        <v>0.52932363163851215</v>
      </c>
      <c r="E19" s="187">
        <f t="shared" si="6"/>
        <v>0.53263511225778393</v>
      </c>
      <c r="F19" s="187">
        <f t="shared" si="6"/>
        <v>0.5294043212537618</v>
      </c>
      <c r="G19" s="187">
        <f t="shared" si="6"/>
        <v>0.53391209910279469</v>
      </c>
      <c r="H19" s="187">
        <f t="shared" si="6"/>
        <v>0.53223393381268391</v>
      </c>
      <c r="I19" s="187">
        <f t="shared" si="6"/>
        <v>0.53104255835103398</v>
      </c>
      <c r="J19" s="187">
        <f t="shared" si="6"/>
        <v>0.52838429545206045</v>
      </c>
      <c r="K19" s="187">
        <f t="shared" si="6"/>
        <v>0.53573377684353962</v>
      </c>
      <c r="L19" s="187">
        <f t="shared" si="6"/>
        <v>0.53158371608902144</v>
      </c>
      <c r="O19" s="191" t="s">
        <v>1368</v>
      </c>
      <c r="P19" s="192"/>
      <c r="Q19" s="187">
        <f t="shared" ref="Q19:Y19" si="7">AVERAGE(Q5:Q18)</f>
        <v>0.4706763683614878</v>
      </c>
      <c r="R19" s="187">
        <f t="shared" si="7"/>
        <v>0.46736488774221607</v>
      </c>
      <c r="S19" s="187">
        <f t="shared" si="7"/>
        <v>0.47059567874623826</v>
      </c>
      <c r="T19" s="187">
        <f t="shared" si="7"/>
        <v>0.46608790089720531</v>
      </c>
      <c r="U19" s="187">
        <f t="shared" si="7"/>
        <v>0.46776606618731603</v>
      </c>
      <c r="V19" s="187">
        <f t="shared" si="7"/>
        <v>0.46895744164896591</v>
      </c>
      <c r="W19" s="187">
        <f t="shared" si="7"/>
        <v>0.47161570454793955</v>
      </c>
      <c r="X19" s="187">
        <f t="shared" si="7"/>
        <v>0.46426622315646032</v>
      </c>
      <c r="Y19" s="187">
        <f t="shared" si="7"/>
        <v>0.46841628391097861</v>
      </c>
    </row>
    <row r="20" spans="2:36">
      <c r="B20" s="191" t="s">
        <v>451</v>
      </c>
      <c r="C20" s="192"/>
      <c r="D20" s="187">
        <f t="shared" ref="D20:L20" si="8">MIN(D5:D18)</f>
        <v>0.45089385821759076</v>
      </c>
      <c r="E20" s="187">
        <f t="shared" si="8"/>
        <v>0.44793017331977164</v>
      </c>
      <c r="F20" s="187">
        <f t="shared" si="8"/>
        <v>0.46270664549413948</v>
      </c>
      <c r="G20" s="187">
        <f t="shared" si="8"/>
        <v>0.45225493308493347</v>
      </c>
      <c r="H20" s="187">
        <f t="shared" si="8"/>
        <v>0.46066233821656521</v>
      </c>
      <c r="I20" s="187">
        <f t="shared" si="8"/>
        <v>0.47694621469742021</v>
      </c>
      <c r="J20" s="187">
        <f t="shared" si="8"/>
        <v>0.47503759847994353</v>
      </c>
      <c r="K20" s="187">
        <f t="shared" si="8"/>
        <v>0.47199713049671688</v>
      </c>
      <c r="L20" s="187">
        <f t="shared" si="8"/>
        <v>0.46572412116854073</v>
      </c>
      <c r="O20" s="191" t="s">
        <v>451</v>
      </c>
      <c r="P20" s="192"/>
      <c r="Q20" s="187">
        <f t="shared" ref="Q20:Y20" si="9">MIN(Q5:Q18)</f>
        <v>0.37628571038300046</v>
      </c>
      <c r="R20" s="187">
        <f t="shared" si="9"/>
        <v>0.3646902578186102</v>
      </c>
      <c r="S20" s="187">
        <f t="shared" si="9"/>
        <v>0.39361951079738938</v>
      </c>
      <c r="T20" s="187">
        <f t="shared" si="9"/>
        <v>0.3823635085125372</v>
      </c>
      <c r="U20" s="187">
        <f t="shared" si="9"/>
        <v>0.39554120677528803</v>
      </c>
      <c r="V20" s="187">
        <f t="shared" si="9"/>
        <v>0.39646807202504886</v>
      </c>
      <c r="W20" s="187">
        <f t="shared" si="9"/>
        <v>0.36996702046212576</v>
      </c>
      <c r="X20" s="187">
        <f t="shared" si="9"/>
        <v>0.40233323008230631</v>
      </c>
      <c r="Y20" s="187">
        <f t="shared" si="9"/>
        <v>0.38515856460703823</v>
      </c>
    </row>
    <row r="21" spans="2:36">
      <c r="B21" s="191" t="s">
        <v>1460</v>
      </c>
      <c r="C21" s="192"/>
      <c r="D21" s="187">
        <f t="shared" ref="D21:L21" si="10">MAX(D5:D18)</f>
        <v>0.6237142896169996</v>
      </c>
      <c r="E21" s="187">
        <f t="shared" si="10"/>
        <v>0.6353097421813898</v>
      </c>
      <c r="F21" s="187">
        <f t="shared" si="10"/>
        <v>0.60638048920261067</v>
      </c>
      <c r="G21" s="187">
        <f t="shared" si="10"/>
        <v>0.6176364914874628</v>
      </c>
      <c r="H21" s="187">
        <f t="shared" si="10"/>
        <v>0.60445879322471197</v>
      </c>
      <c r="I21" s="187">
        <f t="shared" si="10"/>
        <v>0.60353192797495114</v>
      </c>
      <c r="J21" s="187">
        <f t="shared" si="10"/>
        <v>0.63003297953787429</v>
      </c>
      <c r="K21" s="187">
        <f t="shared" si="10"/>
        <v>0.59766676991769363</v>
      </c>
      <c r="L21" s="187">
        <f t="shared" si="10"/>
        <v>0.61484143539296177</v>
      </c>
      <c r="O21" s="191" t="s">
        <v>1460</v>
      </c>
      <c r="P21" s="192"/>
      <c r="Q21" s="187">
        <f t="shared" ref="Q21:Y21" si="11">MAX(Q5:Q18)</f>
        <v>0.54910614178240924</v>
      </c>
      <c r="R21" s="187">
        <f t="shared" si="11"/>
        <v>0.5520698266802283</v>
      </c>
      <c r="S21" s="187">
        <f t="shared" si="11"/>
        <v>0.53729335450586047</v>
      </c>
      <c r="T21" s="187">
        <f t="shared" si="11"/>
        <v>0.54774506691506653</v>
      </c>
      <c r="U21" s="187">
        <f t="shared" si="11"/>
        <v>0.53933766178343479</v>
      </c>
      <c r="V21" s="187">
        <f t="shared" si="11"/>
        <v>0.52305378530257973</v>
      </c>
      <c r="W21" s="187">
        <f t="shared" si="11"/>
        <v>0.52496240152005647</v>
      </c>
      <c r="X21" s="187">
        <f t="shared" si="11"/>
        <v>0.52800286950328312</v>
      </c>
      <c r="Y21" s="187">
        <f t="shared" si="11"/>
        <v>0.53427587883145933</v>
      </c>
    </row>
    <row r="22" spans="2:36">
      <c r="B22" s="191"/>
      <c r="C22" s="192"/>
      <c r="L22" s="187"/>
      <c r="O22" s="191"/>
      <c r="P22" s="192"/>
    </row>
    <row r="23" spans="2:36">
      <c r="B23" s="274" t="s">
        <v>1461</v>
      </c>
      <c r="C23" s="274"/>
      <c r="D23" s="274"/>
      <c r="E23" s="274"/>
      <c r="F23" s="274"/>
      <c r="G23" s="274"/>
      <c r="H23" s="274"/>
      <c r="I23" s="274"/>
      <c r="J23" s="274"/>
      <c r="K23" s="274"/>
      <c r="L23" s="274"/>
      <c r="O23" s="274" t="s">
        <v>1462</v>
      </c>
      <c r="P23" s="274"/>
      <c r="Q23" s="274"/>
      <c r="R23" s="274"/>
      <c r="S23" s="274"/>
      <c r="T23" s="274"/>
      <c r="U23" s="274"/>
      <c r="V23" s="274"/>
      <c r="W23" s="274"/>
      <c r="X23" s="274"/>
      <c r="Y23" s="274"/>
    </row>
    <row r="24" spans="2:36">
      <c r="B24" s="193" t="s">
        <v>1463</v>
      </c>
      <c r="C24" s="194" t="s">
        <v>32</v>
      </c>
      <c r="D24" s="195" t="s">
        <v>1452</v>
      </c>
      <c r="E24" s="195" t="s">
        <v>1453</v>
      </c>
      <c r="F24" s="195" t="s">
        <v>1454</v>
      </c>
      <c r="G24" s="195" t="s">
        <v>1455</v>
      </c>
      <c r="H24" s="195" t="s">
        <v>1456</v>
      </c>
      <c r="I24" s="195" t="s">
        <v>1457</v>
      </c>
      <c r="J24" s="195" t="s">
        <v>1458</v>
      </c>
      <c r="K24" s="195" t="s">
        <v>1459</v>
      </c>
      <c r="L24" s="194" t="s">
        <v>1464</v>
      </c>
      <c r="O24" s="193" t="s">
        <v>1463</v>
      </c>
      <c r="P24" s="194" t="s">
        <v>32</v>
      </c>
      <c r="Q24" s="195" t="str">
        <f t="shared" ref="Q24:X24" si="12">D24</f>
        <v>2021Q4</v>
      </c>
      <c r="R24" s="195" t="str">
        <f t="shared" si="12"/>
        <v>2021Q3</v>
      </c>
      <c r="S24" s="195" t="str">
        <f t="shared" si="12"/>
        <v>2021Q2</v>
      </c>
      <c r="T24" s="195" t="str">
        <f t="shared" si="12"/>
        <v>2021Q1</v>
      </c>
      <c r="U24" s="195" t="str">
        <f t="shared" si="12"/>
        <v>2020Q4</v>
      </c>
      <c r="V24" s="195" t="str">
        <f t="shared" si="12"/>
        <v>2020Q3</v>
      </c>
      <c r="W24" s="195" t="str">
        <f t="shared" si="12"/>
        <v>2020Q2</v>
      </c>
      <c r="X24" s="195" t="str">
        <f t="shared" si="12"/>
        <v>2020Q1</v>
      </c>
      <c r="Y24" s="194" t="s">
        <v>1397</v>
      </c>
    </row>
    <row r="25" spans="2:36">
      <c r="B25" s="196" t="s">
        <v>1465</v>
      </c>
      <c r="C25" s="196" t="s">
        <v>44</v>
      </c>
      <c r="D25" s="197">
        <v>0.56078509704549229</v>
      </c>
      <c r="E25" s="197">
        <v>0.55985274835672461</v>
      </c>
      <c r="F25" s="197">
        <v>0.55759873459881459</v>
      </c>
      <c r="G25" s="197">
        <v>0.56684874518275363</v>
      </c>
      <c r="H25" s="197">
        <v>0.58118540443618483</v>
      </c>
      <c r="I25" s="197">
        <v>0.54303440971741046</v>
      </c>
      <c r="J25" s="197">
        <v>0.55801145662041518</v>
      </c>
      <c r="K25" s="197">
        <v>0.5832003835322509</v>
      </c>
      <c r="L25" s="197">
        <f>AVERAGE(D25:K25)</f>
        <v>0.5638146224362558</v>
      </c>
      <c r="O25" s="196" t="str">
        <f>B25</f>
        <v>Minnesota Power Enterprises, Inc.</v>
      </c>
      <c r="P25" s="196" t="str">
        <f>C25</f>
        <v>ALE</v>
      </c>
      <c r="Q25" s="197">
        <v>0.43921490295450771</v>
      </c>
      <c r="R25" s="197">
        <v>0.44014725164327539</v>
      </c>
      <c r="S25" s="197">
        <v>0.44240126540118546</v>
      </c>
      <c r="T25" s="197">
        <v>0.43315125481724637</v>
      </c>
      <c r="U25" s="197">
        <v>0.41881459556381517</v>
      </c>
      <c r="V25" s="197">
        <v>0.45696559028258954</v>
      </c>
      <c r="W25" s="197">
        <v>0.44198854337958476</v>
      </c>
      <c r="X25" s="197">
        <v>0.4167996164677491</v>
      </c>
      <c r="Y25" s="187">
        <f>IFERROR(AVERAGE(Q25:X25),"")</f>
        <v>0.43618537756374415</v>
      </c>
      <c r="AC25" s="209"/>
      <c r="AD25" s="209"/>
      <c r="AE25" s="209"/>
      <c r="AF25" s="209"/>
      <c r="AG25" s="209"/>
      <c r="AH25" s="209"/>
      <c r="AI25" s="209"/>
      <c r="AJ25" s="209"/>
    </row>
    <row r="26" spans="2:36">
      <c r="B26" s="196" t="s">
        <v>1466</v>
      </c>
      <c r="C26" s="196" t="s">
        <v>44</v>
      </c>
      <c r="D26" s="197">
        <v>0.58290373980691723</v>
      </c>
      <c r="E26" s="197">
        <v>0.57505323771235406</v>
      </c>
      <c r="F26" s="197">
        <v>0.57576219802848594</v>
      </c>
      <c r="G26" s="197">
        <v>0.60287937586713047</v>
      </c>
      <c r="H26" s="197">
        <v>0.59270372547199968</v>
      </c>
      <c r="I26" s="197">
        <v>0.58942696477387302</v>
      </c>
      <c r="J26" s="197">
        <v>0.58676821358329501</v>
      </c>
      <c r="K26" s="197">
        <v>0.59138917336478081</v>
      </c>
      <c r="L26" s="197">
        <f t="shared" ref="L26:L63" si="13">AVERAGE(D26:K26)</f>
        <v>0.58711082857610453</v>
      </c>
      <c r="O26" s="196" t="str">
        <f t="shared" ref="O26:P63" si="14">B26</f>
        <v>Superior Water, Light and Power Company</v>
      </c>
      <c r="P26" s="196" t="str">
        <f t="shared" si="14"/>
        <v>ALE</v>
      </c>
      <c r="Q26" s="197">
        <v>0.41709626019308277</v>
      </c>
      <c r="R26" s="197">
        <v>0.424946762287646</v>
      </c>
      <c r="S26" s="197">
        <v>0.42423780197151412</v>
      </c>
      <c r="T26" s="197">
        <v>0.39712062413286953</v>
      </c>
      <c r="U26" s="197">
        <v>0.40729627452800032</v>
      </c>
      <c r="V26" s="197">
        <v>0.41057303522612698</v>
      </c>
      <c r="W26" s="197">
        <v>0.41323178641670505</v>
      </c>
      <c r="X26" s="197">
        <v>0.40861082663521914</v>
      </c>
      <c r="Y26" s="187">
        <f t="shared" ref="Y26:Y63" si="15">IFERROR(AVERAGE(Q26:X26),"")</f>
        <v>0.41288917142389553</v>
      </c>
      <c r="AC26" s="209"/>
      <c r="AD26" s="209"/>
      <c r="AE26" s="209"/>
      <c r="AF26" s="209"/>
      <c r="AG26" s="209"/>
      <c r="AH26" s="209"/>
      <c r="AI26" s="209"/>
      <c r="AJ26" s="209"/>
    </row>
    <row r="27" spans="2:36">
      <c r="B27" s="196" t="s">
        <v>1467</v>
      </c>
      <c r="C27" s="196" t="s">
        <v>49</v>
      </c>
      <c r="D27" s="197">
        <v>0.50223512095151035</v>
      </c>
      <c r="E27" s="197">
        <v>0.52759377749142633</v>
      </c>
      <c r="F27" s="197">
        <v>0.52388669892345363</v>
      </c>
      <c r="G27" s="197">
        <v>0.52139185430097013</v>
      </c>
      <c r="H27" s="197">
        <v>0.52335288741291597</v>
      </c>
      <c r="I27" s="197">
        <v>0.52096949959535976</v>
      </c>
      <c r="J27" s="197">
        <v>0.50304977286119534</v>
      </c>
      <c r="K27" s="197">
        <v>0.51256052313850498</v>
      </c>
      <c r="L27" s="197">
        <f t="shared" si="13"/>
        <v>0.51688001683441709</v>
      </c>
      <c r="O27" s="196" t="str">
        <f t="shared" si="14"/>
        <v>Interstate Power and Light Company</v>
      </c>
      <c r="P27" s="196" t="str">
        <f t="shared" si="14"/>
        <v>LNT</v>
      </c>
      <c r="Q27" s="197">
        <v>0.49776487904848959</v>
      </c>
      <c r="R27" s="197">
        <v>0.47240622250857361</v>
      </c>
      <c r="S27" s="197">
        <v>0.47611330107654642</v>
      </c>
      <c r="T27" s="197">
        <v>0.47860814569902987</v>
      </c>
      <c r="U27" s="197">
        <v>0.47664711258708403</v>
      </c>
      <c r="V27" s="197">
        <v>0.47903050040464024</v>
      </c>
      <c r="W27" s="197">
        <v>0.49695022713880466</v>
      </c>
      <c r="X27" s="197">
        <v>0.48743947686149502</v>
      </c>
      <c r="Y27" s="187">
        <f t="shared" si="15"/>
        <v>0.48311998316558291</v>
      </c>
      <c r="AC27" s="209"/>
      <c r="AD27" s="209"/>
      <c r="AE27" s="209"/>
      <c r="AF27" s="209"/>
      <c r="AG27" s="209"/>
      <c r="AH27" s="209"/>
      <c r="AI27" s="209"/>
      <c r="AJ27" s="209"/>
    </row>
    <row r="28" spans="2:36">
      <c r="B28" s="196" t="s">
        <v>1468</v>
      </c>
      <c r="C28" s="196" t="s">
        <v>49</v>
      </c>
      <c r="D28" s="197">
        <v>0.52856671776772135</v>
      </c>
      <c r="E28" s="197">
        <v>0.52759252358678299</v>
      </c>
      <c r="F28" s="197">
        <v>0.55103036947130757</v>
      </c>
      <c r="G28" s="197">
        <v>0.54341581718418996</v>
      </c>
      <c r="H28" s="197">
        <v>0.52776858295275209</v>
      </c>
      <c r="I28" s="197">
        <v>0.52781339792076964</v>
      </c>
      <c r="J28" s="197">
        <v>0.52469533386784095</v>
      </c>
      <c r="K28" s="197">
        <v>0.54636686864640194</v>
      </c>
      <c r="L28" s="197">
        <f t="shared" si="13"/>
        <v>0.53465620142472081</v>
      </c>
      <c r="O28" s="196" t="str">
        <f t="shared" si="14"/>
        <v>Wisconsin Power and Light Company</v>
      </c>
      <c r="P28" s="196" t="str">
        <f t="shared" si="14"/>
        <v>LNT</v>
      </c>
      <c r="Q28" s="197">
        <v>0.47143328223227865</v>
      </c>
      <c r="R28" s="197">
        <v>0.47240747641321706</v>
      </c>
      <c r="S28" s="197">
        <v>0.44896963052869243</v>
      </c>
      <c r="T28" s="197">
        <v>0.45658418281580998</v>
      </c>
      <c r="U28" s="197">
        <v>0.47223141704724786</v>
      </c>
      <c r="V28" s="197">
        <v>0.4721866020792303</v>
      </c>
      <c r="W28" s="197">
        <v>0.4753046661321591</v>
      </c>
      <c r="X28" s="197">
        <v>0.45363313135359806</v>
      </c>
      <c r="Y28" s="187">
        <f t="shared" si="15"/>
        <v>0.46534379857527919</v>
      </c>
      <c r="AC28" s="209"/>
      <c r="AD28" s="209"/>
      <c r="AE28" s="209"/>
      <c r="AF28" s="209"/>
      <c r="AG28" s="209"/>
      <c r="AH28" s="209"/>
      <c r="AI28" s="209"/>
      <c r="AJ28" s="209"/>
    </row>
    <row r="29" spans="2:36">
      <c r="B29" s="196" t="s">
        <v>1469</v>
      </c>
      <c r="C29" s="196" t="s">
        <v>52</v>
      </c>
      <c r="D29" s="197">
        <v>0.5578305036038701</v>
      </c>
      <c r="E29" s="197">
        <v>0.54752776662515579</v>
      </c>
      <c r="F29" s="197">
        <v>0.54034262800417754</v>
      </c>
      <c r="G29" s="197">
        <v>0.56114167281653571</v>
      </c>
      <c r="H29" s="197">
        <v>0.55182573671780966</v>
      </c>
      <c r="I29" s="197">
        <v>0.56564811528457737</v>
      </c>
      <c r="J29" s="197">
        <v>0.56158666571424543</v>
      </c>
      <c r="K29" s="197">
        <v>0.54309015534883565</v>
      </c>
      <c r="L29" s="197">
        <f t="shared" si="13"/>
        <v>0.55362415551440081</v>
      </c>
      <c r="O29" s="196" t="str">
        <f t="shared" si="14"/>
        <v>Ameren Illinois Company</v>
      </c>
      <c r="P29" s="196" t="str">
        <f t="shared" si="14"/>
        <v>AEE</v>
      </c>
      <c r="Q29" s="197">
        <v>0.44216949639612985</v>
      </c>
      <c r="R29" s="197">
        <v>0.45247223337484421</v>
      </c>
      <c r="S29" s="197">
        <v>0.45965737199582246</v>
      </c>
      <c r="T29" s="197">
        <v>0.43885832718346429</v>
      </c>
      <c r="U29" s="197">
        <v>0.44817426328219029</v>
      </c>
      <c r="V29" s="197">
        <v>0.43435188471542269</v>
      </c>
      <c r="W29" s="197">
        <v>0.43841333428575457</v>
      </c>
      <c r="X29" s="197">
        <v>0.4569098446511643</v>
      </c>
      <c r="Y29" s="187">
        <f t="shared" si="15"/>
        <v>0.44637584448559903</v>
      </c>
      <c r="AC29" s="209"/>
      <c r="AD29" s="209"/>
      <c r="AE29" s="209"/>
      <c r="AF29" s="209"/>
      <c r="AG29" s="209"/>
      <c r="AH29" s="209"/>
      <c r="AI29" s="209"/>
      <c r="AJ29" s="209"/>
    </row>
    <row r="30" spans="2:36">
      <c r="B30" s="196" t="s">
        <v>1470</v>
      </c>
      <c r="C30" s="196" t="s">
        <v>52</v>
      </c>
      <c r="D30" s="197">
        <v>0.51872520295808311</v>
      </c>
      <c r="E30" s="197">
        <v>0.51936666755813188</v>
      </c>
      <c r="F30" s="197">
        <v>0.50280620472679205</v>
      </c>
      <c r="G30" s="197">
        <v>0.51988847740759314</v>
      </c>
      <c r="H30" s="197">
        <v>0.51224147792861197</v>
      </c>
      <c r="I30" s="197">
        <v>0.52051735588155723</v>
      </c>
      <c r="J30" s="197">
        <v>0.50422413391022347</v>
      </c>
      <c r="K30" s="197">
        <v>0.4954538844129025</v>
      </c>
      <c r="L30" s="197">
        <f t="shared" si="13"/>
        <v>0.51165292559798692</v>
      </c>
      <c r="O30" s="196" t="str">
        <f t="shared" si="14"/>
        <v>Union Electric Company</v>
      </c>
      <c r="P30" s="196" t="str">
        <f t="shared" si="14"/>
        <v>AEE</v>
      </c>
      <c r="Q30" s="197">
        <v>0.48127479704191684</v>
      </c>
      <c r="R30" s="197">
        <v>0.48063333244186812</v>
      </c>
      <c r="S30" s="197">
        <v>0.49719379527320801</v>
      </c>
      <c r="T30" s="197">
        <v>0.48011152259240686</v>
      </c>
      <c r="U30" s="197">
        <v>0.48775852207138798</v>
      </c>
      <c r="V30" s="197">
        <v>0.47948264411844271</v>
      </c>
      <c r="W30" s="197">
        <v>0.49577586608977647</v>
      </c>
      <c r="X30" s="197">
        <v>0.5045461155870975</v>
      </c>
      <c r="Y30" s="187">
        <f t="shared" si="15"/>
        <v>0.48834707440201303</v>
      </c>
      <c r="AC30" s="209"/>
      <c r="AD30" s="209"/>
      <c r="AE30" s="209"/>
      <c r="AF30" s="209"/>
      <c r="AG30" s="209"/>
      <c r="AH30" s="209"/>
      <c r="AI30" s="209"/>
      <c r="AJ30" s="209"/>
    </row>
    <row r="31" spans="2:36">
      <c r="B31" s="196" t="s">
        <v>1471</v>
      </c>
      <c r="C31" s="196" t="s">
        <v>55</v>
      </c>
      <c r="D31" s="197">
        <v>0.42805793352484123</v>
      </c>
      <c r="E31" s="197">
        <v>0.41682825549522445</v>
      </c>
      <c r="F31" s="197">
        <v>0.40968096907057056</v>
      </c>
      <c r="G31" s="197">
        <v>0.42765204862252953</v>
      </c>
      <c r="H31" s="197">
        <v>0.42414849908679758</v>
      </c>
      <c r="I31" s="197">
        <v>0.42057699806417675</v>
      </c>
      <c r="J31" s="197">
        <v>0.45035408767999735</v>
      </c>
      <c r="K31" s="197">
        <v>0.44159396064262096</v>
      </c>
      <c r="L31" s="197">
        <f t="shared" si="13"/>
        <v>0.42736159402334478</v>
      </c>
      <c r="O31" s="196" t="str">
        <f t="shared" si="14"/>
        <v>AEP Texas Inc.</v>
      </c>
      <c r="P31" s="196" t="str">
        <f t="shared" si="14"/>
        <v>AEP</v>
      </c>
      <c r="Q31" s="197">
        <v>0.57194206647515877</v>
      </c>
      <c r="R31" s="197">
        <v>0.58317174450477549</v>
      </c>
      <c r="S31" s="197">
        <v>0.59031903092942939</v>
      </c>
      <c r="T31" s="197">
        <v>0.57234795137747052</v>
      </c>
      <c r="U31" s="197">
        <v>0.57585150091320247</v>
      </c>
      <c r="V31" s="197">
        <v>0.57942300193582319</v>
      </c>
      <c r="W31" s="197">
        <v>0.54964591232000259</v>
      </c>
      <c r="X31" s="197">
        <v>0.55840603935737898</v>
      </c>
      <c r="Y31" s="187">
        <f t="shared" si="15"/>
        <v>0.57263840597665527</v>
      </c>
      <c r="AC31" s="209"/>
      <c r="AD31" s="209"/>
      <c r="AE31" s="209"/>
      <c r="AF31" s="209"/>
      <c r="AG31" s="209"/>
      <c r="AH31" s="209"/>
      <c r="AI31" s="209"/>
      <c r="AJ31" s="209"/>
    </row>
    <row r="32" spans="2:36">
      <c r="B32" s="196" t="s">
        <v>1472</v>
      </c>
      <c r="C32" s="196" t="s">
        <v>55</v>
      </c>
      <c r="D32" s="197">
        <v>0.48337616919865212</v>
      </c>
      <c r="E32" s="197">
        <v>1</v>
      </c>
      <c r="F32" s="197">
        <v>0.47549652651030611</v>
      </c>
      <c r="G32" s="197">
        <v>0.47171850729601156</v>
      </c>
      <c r="H32" s="197">
        <v>0.47193736437671696</v>
      </c>
      <c r="I32" s="197">
        <v>0.4709887294156615</v>
      </c>
      <c r="J32" s="197">
        <v>0.46651061589960008</v>
      </c>
      <c r="K32" s="197">
        <v>0.49162531446086144</v>
      </c>
      <c r="L32" s="197">
        <f t="shared" si="13"/>
        <v>0.54145665339472626</v>
      </c>
      <c r="O32" s="196" t="str">
        <f t="shared" si="14"/>
        <v>Appalachian Power Company</v>
      </c>
      <c r="P32" s="196" t="str">
        <f t="shared" si="14"/>
        <v>AEP</v>
      </c>
      <c r="Q32" s="197">
        <v>0.51662383080134788</v>
      </c>
      <c r="R32" s="197">
        <v>0</v>
      </c>
      <c r="S32" s="197">
        <v>0.52450347348969395</v>
      </c>
      <c r="T32" s="197">
        <v>0.52828149270398839</v>
      </c>
      <c r="U32" s="197">
        <v>0.52806263562328304</v>
      </c>
      <c r="V32" s="197">
        <v>0.5290112705843385</v>
      </c>
      <c r="W32" s="197">
        <v>0.53348938410039992</v>
      </c>
      <c r="X32" s="197">
        <v>0.50837468553913856</v>
      </c>
      <c r="Y32" s="187">
        <f t="shared" si="15"/>
        <v>0.45854334660527379</v>
      </c>
      <c r="AC32" s="209"/>
      <c r="AD32" s="209"/>
      <c r="AE32" s="209"/>
      <c r="AF32" s="209"/>
      <c r="AG32" s="209"/>
      <c r="AH32" s="209"/>
      <c r="AI32" s="209"/>
      <c r="AJ32" s="209"/>
    </row>
    <row r="33" spans="2:36">
      <c r="B33" s="196" t="s">
        <v>1473</v>
      </c>
      <c r="C33" s="196" t="s">
        <v>55</v>
      </c>
      <c r="D33" s="197">
        <v>0.47378971235725431</v>
      </c>
      <c r="E33" s="197">
        <v>0.47481587067278325</v>
      </c>
      <c r="F33" s="197">
        <v>0.47215968481828269</v>
      </c>
      <c r="G33" s="197">
        <v>0.49086984700929126</v>
      </c>
      <c r="H33" s="197">
        <v>0.48667742605311609</v>
      </c>
      <c r="I33" s="197">
        <v>0.48352400255955114</v>
      </c>
      <c r="J33" s="197">
        <v>0.47831984461805838</v>
      </c>
      <c r="K33" s="197">
        <v>0.474232341159391</v>
      </c>
      <c r="L33" s="197">
        <f t="shared" si="13"/>
        <v>0.47929859115596607</v>
      </c>
      <c r="O33" s="196" t="str">
        <f t="shared" si="14"/>
        <v>Indiana Michigan Power Company</v>
      </c>
      <c r="P33" s="196" t="str">
        <f t="shared" si="14"/>
        <v>AEP</v>
      </c>
      <c r="Q33" s="197">
        <v>0.52621028764274569</v>
      </c>
      <c r="R33" s="197">
        <v>0.52518412932721681</v>
      </c>
      <c r="S33" s="197">
        <v>0.52784031518171726</v>
      </c>
      <c r="T33" s="197">
        <v>0.50913015299070874</v>
      </c>
      <c r="U33" s="197">
        <v>0.51332257394688385</v>
      </c>
      <c r="V33" s="197">
        <v>0.51647599744044881</v>
      </c>
      <c r="W33" s="197">
        <v>0.52168015538194168</v>
      </c>
      <c r="X33" s="197">
        <v>0.52576765884060894</v>
      </c>
      <c r="Y33" s="187">
        <f t="shared" si="15"/>
        <v>0.52070140884403393</v>
      </c>
      <c r="AC33" s="209"/>
      <c r="AD33" s="209"/>
      <c r="AE33" s="209"/>
      <c r="AF33" s="209"/>
      <c r="AG33" s="209"/>
      <c r="AH33" s="209"/>
      <c r="AI33" s="209"/>
      <c r="AJ33" s="209"/>
    </row>
    <row r="34" spans="2:36">
      <c r="B34" s="196" t="s">
        <v>1474</v>
      </c>
      <c r="C34" s="196" t="s">
        <v>55</v>
      </c>
      <c r="D34" s="197">
        <v>0.44173733362635809</v>
      </c>
      <c r="E34" s="197">
        <v>0.43995677784073689</v>
      </c>
      <c r="F34" s="197">
        <v>0.43403368037397827</v>
      </c>
      <c r="G34" s="197">
        <v>0.45692249165052445</v>
      </c>
      <c r="H34" s="197">
        <v>0.452795800991457</v>
      </c>
      <c r="I34" s="197">
        <v>0.44879316171134487</v>
      </c>
      <c r="J34" s="197">
        <v>0.44570591997219061</v>
      </c>
      <c r="K34" s="197">
        <v>0.44600281285807986</v>
      </c>
      <c r="L34" s="197">
        <f t="shared" si="13"/>
        <v>0.44574349737808383</v>
      </c>
      <c r="O34" s="196" t="str">
        <f t="shared" si="14"/>
        <v>Kentucky Power Company</v>
      </c>
      <c r="P34" s="196" t="str">
        <f t="shared" si="14"/>
        <v>AEP</v>
      </c>
      <c r="Q34" s="197">
        <v>0.55826266637364197</v>
      </c>
      <c r="R34" s="197">
        <v>0.56004322215926317</v>
      </c>
      <c r="S34" s="197">
        <v>0.56596631962602173</v>
      </c>
      <c r="T34" s="197">
        <v>0.54307750834947555</v>
      </c>
      <c r="U34" s="197">
        <v>0.547204199008543</v>
      </c>
      <c r="V34" s="197">
        <v>0.55120683828865513</v>
      </c>
      <c r="W34" s="197">
        <v>0.55429408002780944</v>
      </c>
      <c r="X34" s="197">
        <v>0.55399718714192014</v>
      </c>
      <c r="Y34" s="187">
        <f t="shared" si="15"/>
        <v>0.55425650262191628</v>
      </c>
      <c r="AC34" s="209"/>
      <c r="AD34" s="209"/>
      <c r="AE34" s="209"/>
      <c r="AF34" s="209"/>
      <c r="AG34" s="209"/>
      <c r="AH34" s="209"/>
      <c r="AI34" s="209"/>
      <c r="AJ34" s="209"/>
    </row>
    <row r="35" spans="2:36">
      <c r="B35" s="196" t="s">
        <v>1475</v>
      </c>
      <c r="C35" s="196" t="s">
        <v>55</v>
      </c>
      <c r="D35" s="197">
        <v>0.54182761440212024</v>
      </c>
      <c r="E35" s="197">
        <v>0.53655180281348702</v>
      </c>
      <c r="F35" s="197">
        <v>0.53505339732906054</v>
      </c>
      <c r="G35" s="197">
        <v>0.53678629457541116</v>
      </c>
      <c r="H35" s="197">
        <v>0.53418708479944965</v>
      </c>
      <c r="I35" s="197">
        <v>0.55420221085479837</v>
      </c>
      <c r="J35" s="197">
        <v>0.54983481226585684</v>
      </c>
      <c r="K35" s="197">
        <v>0.55037341868617584</v>
      </c>
      <c r="L35" s="197">
        <f t="shared" si="13"/>
        <v>0.542352079465795</v>
      </c>
      <c r="O35" s="196" t="str">
        <f t="shared" si="14"/>
        <v>Kingsport Power Company</v>
      </c>
      <c r="P35" s="196" t="str">
        <f t="shared" si="14"/>
        <v>AEP</v>
      </c>
      <c r="Q35" s="197">
        <v>0.45817238559787971</v>
      </c>
      <c r="R35" s="197">
        <v>0.46344819718651292</v>
      </c>
      <c r="S35" s="197">
        <v>0.4649466026709394</v>
      </c>
      <c r="T35" s="197">
        <v>0.46321370542458878</v>
      </c>
      <c r="U35" s="197">
        <v>0.46581291520055035</v>
      </c>
      <c r="V35" s="197">
        <v>0.44579778914520163</v>
      </c>
      <c r="W35" s="197">
        <v>0.4501651877341431</v>
      </c>
      <c r="X35" s="197">
        <v>0.4496265813138241</v>
      </c>
      <c r="Y35" s="187">
        <f t="shared" si="15"/>
        <v>0.457647920534205</v>
      </c>
      <c r="AC35" s="209"/>
      <c r="AD35" s="209"/>
      <c r="AE35" s="209"/>
      <c r="AF35" s="209"/>
      <c r="AG35" s="209"/>
      <c r="AH35" s="209"/>
      <c r="AI35" s="209"/>
      <c r="AJ35" s="209"/>
    </row>
    <row r="36" spans="2:36">
      <c r="B36" s="196" t="s">
        <v>1476</v>
      </c>
      <c r="C36" s="196" t="s">
        <v>55</v>
      </c>
      <c r="D36" s="197">
        <v>0.48758508088947849</v>
      </c>
      <c r="E36" s="197">
        <v>0.4467738571918457</v>
      </c>
      <c r="F36" s="197">
        <v>0.49095735866992063</v>
      </c>
      <c r="G36" s="197">
        <v>0.48626452832948797</v>
      </c>
      <c r="H36" s="197">
        <v>0.52416874732091023</v>
      </c>
      <c r="I36" s="197">
        <v>0.52096697001090064</v>
      </c>
      <c r="J36" s="197">
        <v>0.51746502808966577</v>
      </c>
      <c r="K36" s="197">
        <v>0.51178032355862957</v>
      </c>
      <c r="L36" s="197">
        <f t="shared" si="13"/>
        <v>0.49824523675760485</v>
      </c>
      <c r="O36" s="196" t="str">
        <f t="shared" si="14"/>
        <v>Ohio Power Company</v>
      </c>
      <c r="P36" s="196" t="str">
        <f t="shared" si="14"/>
        <v>AEP</v>
      </c>
      <c r="Q36" s="197">
        <v>0.51241491911052151</v>
      </c>
      <c r="R36" s="197">
        <v>0.5532261428081543</v>
      </c>
      <c r="S36" s="197">
        <v>0.50904264133007937</v>
      </c>
      <c r="T36" s="197">
        <v>0.51373547167051203</v>
      </c>
      <c r="U36" s="197">
        <v>0.47583125267908971</v>
      </c>
      <c r="V36" s="197">
        <v>0.47903302998909936</v>
      </c>
      <c r="W36" s="197">
        <v>0.48253497191033418</v>
      </c>
      <c r="X36" s="197">
        <v>0.48821967644137043</v>
      </c>
      <c r="Y36" s="187">
        <f t="shared" si="15"/>
        <v>0.5017547632423951</v>
      </c>
      <c r="AC36" s="209"/>
      <c r="AD36" s="209"/>
      <c r="AE36" s="209"/>
      <c r="AF36" s="209"/>
      <c r="AG36" s="209"/>
      <c r="AH36" s="209"/>
      <c r="AI36" s="209"/>
      <c r="AJ36" s="209"/>
    </row>
    <row r="37" spans="2:36">
      <c r="B37" s="196" t="s">
        <v>1477</v>
      </c>
      <c r="C37" s="196" t="s">
        <v>55</v>
      </c>
      <c r="D37" s="197">
        <v>0.54358429756006499</v>
      </c>
      <c r="E37" s="197">
        <v>0.54309477918875082</v>
      </c>
      <c r="F37" s="197">
        <v>0.5752538172755749</v>
      </c>
      <c r="G37" s="197">
        <v>0.54734832733886485</v>
      </c>
      <c r="H37" s="197">
        <v>0.52875543087817722</v>
      </c>
      <c r="I37" s="197">
        <v>0.5194854572395684</v>
      </c>
      <c r="J37" s="197">
        <v>0.50567042566047915</v>
      </c>
      <c r="K37" s="197">
        <v>0.49506379442839232</v>
      </c>
      <c r="L37" s="197">
        <f t="shared" si="13"/>
        <v>0.53228204119623401</v>
      </c>
      <c r="O37" s="196" t="str">
        <f t="shared" si="14"/>
        <v>Public Service Company of Oklahoma</v>
      </c>
      <c r="P37" s="196" t="str">
        <f t="shared" si="14"/>
        <v>AEP</v>
      </c>
      <c r="Q37" s="197">
        <v>0.45641570243993501</v>
      </c>
      <c r="R37" s="197">
        <v>0.45690522081124918</v>
      </c>
      <c r="S37" s="197">
        <v>0.42474618272442505</v>
      </c>
      <c r="T37" s="197">
        <v>0.4526516726611351</v>
      </c>
      <c r="U37" s="197">
        <v>0.47124456912182272</v>
      </c>
      <c r="V37" s="197">
        <v>0.48051454276043165</v>
      </c>
      <c r="W37" s="197">
        <v>0.49432957433952079</v>
      </c>
      <c r="X37" s="197">
        <v>0.50493620557160768</v>
      </c>
      <c r="Y37" s="187">
        <f t="shared" si="15"/>
        <v>0.46771795880376588</v>
      </c>
      <c r="AC37" s="209"/>
      <c r="AD37" s="209"/>
      <c r="AE37" s="209"/>
      <c r="AF37" s="209"/>
      <c r="AG37" s="209"/>
      <c r="AH37" s="209"/>
      <c r="AI37" s="209"/>
      <c r="AJ37" s="209"/>
    </row>
    <row r="38" spans="2:36" ht="12.75" customHeight="1">
      <c r="B38" s="196" t="s">
        <v>1478</v>
      </c>
      <c r="C38" s="196" t="s">
        <v>55</v>
      </c>
      <c r="D38" s="197">
        <v>0.48695670590388651</v>
      </c>
      <c r="E38" s="197">
        <v>0.50553887945824971</v>
      </c>
      <c r="F38" s="197">
        <v>0.48776399563894163</v>
      </c>
      <c r="G38" s="197">
        <v>0.477956244313893</v>
      </c>
      <c r="H38" s="197">
        <v>0.50777562623320405</v>
      </c>
      <c r="I38" s="197">
        <v>0.50565379547067191</v>
      </c>
      <c r="J38" s="197">
        <v>0.49708229571773038</v>
      </c>
      <c r="K38" s="197">
        <v>0.48970983299453946</v>
      </c>
      <c r="L38" s="197">
        <f t="shared" si="13"/>
        <v>0.49480467196638961</v>
      </c>
      <c r="O38" s="196" t="str">
        <f t="shared" si="14"/>
        <v>Southwestern Electric Power Company</v>
      </c>
      <c r="P38" s="196" t="str">
        <f t="shared" si="14"/>
        <v>AEP</v>
      </c>
      <c r="Q38" s="197">
        <v>0.51304329409611349</v>
      </c>
      <c r="R38" s="197">
        <v>0.49446112054175034</v>
      </c>
      <c r="S38" s="197">
        <v>0.51223600436105832</v>
      </c>
      <c r="T38" s="197">
        <v>0.52204375568610706</v>
      </c>
      <c r="U38" s="197">
        <v>0.49222437376679601</v>
      </c>
      <c r="V38" s="197">
        <v>0.49434620452932809</v>
      </c>
      <c r="W38" s="197">
        <v>0.50291770428226967</v>
      </c>
      <c r="X38" s="197">
        <v>0.51029016700546059</v>
      </c>
      <c r="Y38" s="187">
        <f t="shared" si="15"/>
        <v>0.50519532803361045</v>
      </c>
      <c r="AC38" s="209"/>
      <c r="AD38" s="209"/>
      <c r="AE38" s="209"/>
      <c r="AF38" s="209"/>
      <c r="AG38" s="209"/>
      <c r="AH38" s="209"/>
      <c r="AI38" s="209"/>
      <c r="AJ38" s="209"/>
    </row>
    <row r="39" spans="2:36" ht="12.75" customHeight="1">
      <c r="B39" s="196" t="s">
        <v>1479</v>
      </c>
      <c r="C39" s="196" t="s">
        <v>55</v>
      </c>
      <c r="D39" s="197">
        <v>0.54010422552237591</v>
      </c>
      <c r="E39" s="197">
        <v>0.53996217174657957</v>
      </c>
      <c r="F39" s="197">
        <v>0.53710745058622034</v>
      </c>
      <c r="G39" s="197">
        <v>0.53936701130788178</v>
      </c>
      <c r="H39" s="197">
        <v>0.541030556874182</v>
      </c>
      <c r="I39" s="197">
        <v>0.53864689087549</v>
      </c>
      <c r="J39" s="197">
        <v>0.53552380307801739</v>
      </c>
      <c r="K39" s="197">
        <v>0.53890581031375484</v>
      </c>
      <c r="L39" s="197">
        <f t="shared" si="13"/>
        <v>0.53883099003806278</v>
      </c>
      <c r="O39" s="196" t="str">
        <f t="shared" si="14"/>
        <v>Wheeling Power Company</v>
      </c>
      <c r="P39" s="196" t="str">
        <f t="shared" si="14"/>
        <v>AEP</v>
      </c>
      <c r="Q39" s="197">
        <v>0.45989577447762409</v>
      </c>
      <c r="R39" s="197">
        <v>0.46003782825342038</v>
      </c>
      <c r="S39" s="197">
        <v>0.46289254941377966</v>
      </c>
      <c r="T39" s="197">
        <v>0.46063298869211816</v>
      </c>
      <c r="U39" s="197">
        <v>0.45896944312581794</v>
      </c>
      <c r="V39" s="197">
        <v>0.46135310912451</v>
      </c>
      <c r="W39" s="197">
        <v>0.46447619692198261</v>
      </c>
      <c r="X39" s="197">
        <v>0.46109418968624516</v>
      </c>
      <c r="Y39" s="187">
        <f t="shared" si="15"/>
        <v>0.46116900996193722</v>
      </c>
      <c r="AC39" s="209"/>
      <c r="AD39" s="209"/>
      <c r="AE39" s="209"/>
      <c r="AF39" s="209"/>
      <c r="AG39" s="209"/>
      <c r="AH39" s="209"/>
      <c r="AI39" s="209"/>
      <c r="AJ39" s="209"/>
    </row>
    <row r="40" spans="2:36" ht="12.75" customHeight="1">
      <c r="B40" s="196" t="s">
        <v>1480</v>
      </c>
      <c r="C40" s="196" t="s">
        <v>57</v>
      </c>
      <c r="D40" s="197">
        <v>0.52054823006482109</v>
      </c>
      <c r="E40" s="197">
        <v>0.51637757169021969</v>
      </c>
      <c r="F40" s="197">
        <v>0.51404896738063688</v>
      </c>
      <c r="G40" s="197">
        <v>0.526904701343341</v>
      </c>
      <c r="H40" s="197">
        <v>0.52329332928523753</v>
      </c>
      <c r="I40" s="197">
        <v>0.51933799229669442</v>
      </c>
      <c r="J40" s="197">
        <v>0.51561364536216725</v>
      </c>
      <c r="K40" s="197">
        <v>0.5025815289602521</v>
      </c>
      <c r="L40" s="197">
        <f t="shared" si="13"/>
        <v>0.5173382457979212</v>
      </c>
      <c r="O40" s="196" t="str">
        <f t="shared" si="14"/>
        <v>Duke Energy Carolinas, LLC</v>
      </c>
      <c r="P40" s="196" t="str">
        <f t="shared" si="14"/>
        <v>DUK</v>
      </c>
      <c r="Q40" s="197">
        <v>0.47945176993517891</v>
      </c>
      <c r="R40" s="197">
        <v>0.48362242830978025</v>
      </c>
      <c r="S40" s="197">
        <v>0.48595103261936307</v>
      </c>
      <c r="T40" s="197">
        <v>0.473095298656659</v>
      </c>
      <c r="U40" s="197">
        <v>0.47670667071476241</v>
      </c>
      <c r="V40" s="197">
        <v>0.48066200770330553</v>
      </c>
      <c r="W40" s="197">
        <v>0.48438635463783275</v>
      </c>
      <c r="X40" s="197">
        <v>0.4974184710397479</v>
      </c>
      <c r="Y40" s="187">
        <f t="shared" si="15"/>
        <v>0.48266175420207869</v>
      </c>
      <c r="AC40" s="209"/>
      <c r="AD40" s="209"/>
      <c r="AE40" s="209"/>
      <c r="AF40" s="209"/>
      <c r="AG40" s="209"/>
      <c r="AH40" s="209"/>
      <c r="AI40" s="209"/>
      <c r="AJ40" s="209"/>
    </row>
    <row r="41" spans="2:36" ht="12.75" customHeight="1">
      <c r="B41" s="196" t="s">
        <v>1481</v>
      </c>
      <c r="C41" s="196" t="s">
        <v>57</v>
      </c>
      <c r="D41" s="197">
        <v>0.52645176464943455</v>
      </c>
      <c r="E41" s="197">
        <v>0.55666600388171505</v>
      </c>
      <c r="F41" s="197">
        <v>0.53662475470897575</v>
      </c>
      <c r="G41" s="197">
        <v>0.52982272565981892</v>
      </c>
      <c r="H41" s="197">
        <v>0.52589567565081752</v>
      </c>
      <c r="I41" s="197">
        <v>0.5209791701741554</v>
      </c>
      <c r="J41" s="197">
        <v>0.51122093000318836</v>
      </c>
      <c r="K41" s="197">
        <v>0.51298713342074564</v>
      </c>
      <c r="L41" s="197">
        <f t="shared" si="13"/>
        <v>0.52758101976860639</v>
      </c>
      <c r="O41" s="196" t="str">
        <f t="shared" si="14"/>
        <v>Duke Energy Florida, LLC</v>
      </c>
      <c r="P41" s="196" t="str">
        <f t="shared" si="14"/>
        <v>DUK</v>
      </c>
      <c r="Q41" s="197">
        <v>0.47354823535056545</v>
      </c>
      <c r="R41" s="197">
        <v>0.44333399611828495</v>
      </c>
      <c r="S41" s="197">
        <v>0.46337524529102431</v>
      </c>
      <c r="T41" s="197">
        <v>0.47017727434018108</v>
      </c>
      <c r="U41" s="197">
        <v>0.47410432434918254</v>
      </c>
      <c r="V41" s="197">
        <v>0.4790208298258446</v>
      </c>
      <c r="W41" s="197">
        <v>0.48877906999681159</v>
      </c>
      <c r="X41" s="197">
        <v>0.48701286657925441</v>
      </c>
      <c r="Y41" s="187">
        <f t="shared" si="15"/>
        <v>0.47241898023139367</v>
      </c>
      <c r="AC41" s="209"/>
      <c r="AD41" s="209"/>
      <c r="AE41" s="209"/>
      <c r="AF41" s="209"/>
      <c r="AG41" s="209"/>
      <c r="AH41" s="209"/>
      <c r="AI41" s="209"/>
      <c r="AJ41" s="209"/>
    </row>
    <row r="42" spans="2:36" ht="12.75" customHeight="1">
      <c r="B42" s="196" t="s">
        <v>1482</v>
      </c>
      <c r="C42" s="196" t="s">
        <v>57</v>
      </c>
      <c r="D42" s="197">
        <v>0.53563526684052887</v>
      </c>
      <c r="E42" s="197">
        <v>0.55082248005668022</v>
      </c>
      <c r="F42" s="197">
        <v>0.54842482486137956</v>
      </c>
      <c r="G42" s="197">
        <v>0.54322180281632471</v>
      </c>
      <c r="H42" s="197">
        <v>0.53739112305672476</v>
      </c>
      <c r="I42" s="197">
        <v>0.53079289530327856</v>
      </c>
      <c r="J42" s="197">
        <v>0.5012103751876813</v>
      </c>
      <c r="K42" s="197">
        <v>0.50220108101487571</v>
      </c>
      <c r="L42" s="197">
        <f t="shared" si="13"/>
        <v>0.53121248114218422</v>
      </c>
      <c r="O42" s="196" t="str">
        <f t="shared" si="14"/>
        <v>Duke Energy Indiana, LLC</v>
      </c>
      <c r="P42" s="196" t="str">
        <f t="shared" si="14"/>
        <v>DUK</v>
      </c>
      <c r="Q42" s="197">
        <v>0.46436473315947113</v>
      </c>
      <c r="R42" s="197">
        <v>0.44917751994331978</v>
      </c>
      <c r="S42" s="197">
        <v>0.4515751751386205</v>
      </c>
      <c r="T42" s="197">
        <v>0.45677819718367529</v>
      </c>
      <c r="U42" s="197">
        <v>0.46260887694327524</v>
      </c>
      <c r="V42" s="197">
        <v>0.46920710469672144</v>
      </c>
      <c r="W42" s="197">
        <v>0.49878962481231864</v>
      </c>
      <c r="X42" s="197">
        <v>0.49779891898512429</v>
      </c>
      <c r="Y42" s="187">
        <f t="shared" si="15"/>
        <v>0.46878751885781583</v>
      </c>
      <c r="AC42" s="209"/>
      <c r="AD42" s="209"/>
      <c r="AE42" s="209"/>
      <c r="AF42" s="209"/>
      <c r="AG42" s="209"/>
      <c r="AH42" s="209"/>
      <c r="AI42" s="209"/>
      <c r="AJ42" s="209"/>
    </row>
    <row r="43" spans="2:36" ht="12.75" customHeight="1">
      <c r="B43" s="196" t="s">
        <v>1483</v>
      </c>
      <c r="C43" s="196" t="s">
        <v>57</v>
      </c>
      <c r="D43" s="197">
        <v>0.52900357200802484</v>
      </c>
      <c r="E43" s="197">
        <v>0.52624659762729231</v>
      </c>
      <c r="F43" s="197">
        <v>0.52205889558848217</v>
      </c>
      <c r="G43" s="197">
        <v>0.50297824289444304</v>
      </c>
      <c r="H43" s="197">
        <v>0.49541410333080188</v>
      </c>
      <c r="I43" s="197">
        <v>0.49278840153647746</v>
      </c>
      <c r="J43" s="197">
        <v>0.51353299084760073</v>
      </c>
      <c r="K43" s="197">
        <v>0.50071738502027618</v>
      </c>
      <c r="L43" s="197">
        <f t="shared" si="13"/>
        <v>0.51034252360667476</v>
      </c>
      <c r="O43" s="196" t="str">
        <f t="shared" si="14"/>
        <v>Duke Energy Kentucky, Inc.</v>
      </c>
      <c r="P43" s="196" t="str">
        <f t="shared" si="14"/>
        <v>DUK</v>
      </c>
      <c r="Q43" s="197">
        <v>0.47099642799197522</v>
      </c>
      <c r="R43" s="197">
        <v>0.47375340237270769</v>
      </c>
      <c r="S43" s="197">
        <v>0.47794110441151777</v>
      </c>
      <c r="T43" s="197">
        <v>0.49702175710555691</v>
      </c>
      <c r="U43" s="197">
        <v>0.50458589666919806</v>
      </c>
      <c r="V43" s="197">
        <v>0.50721159846352248</v>
      </c>
      <c r="W43" s="197">
        <v>0.48646700915239927</v>
      </c>
      <c r="X43" s="197">
        <v>0.49928261497972376</v>
      </c>
      <c r="Y43" s="187">
        <f t="shared" si="15"/>
        <v>0.48965747639332519</v>
      </c>
      <c r="AC43" s="209"/>
      <c r="AD43" s="209"/>
      <c r="AE43" s="209"/>
      <c r="AF43" s="209"/>
      <c r="AG43" s="209"/>
      <c r="AH43" s="209"/>
      <c r="AI43" s="209"/>
      <c r="AJ43" s="209"/>
    </row>
    <row r="44" spans="2:36" ht="12.75" customHeight="1">
      <c r="B44" s="196" t="s">
        <v>1484</v>
      </c>
      <c r="C44" s="196" t="s">
        <v>57</v>
      </c>
      <c r="D44" s="197">
        <v>0.644040675292753</v>
      </c>
      <c r="E44" s="197">
        <v>0.63529014699617181</v>
      </c>
      <c r="F44" s="197">
        <v>0.63204911005625264</v>
      </c>
      <c r="G44" s="197">
        <v>0.62986140801467994</v>
      </c>
      <c r="H44" s="197">
        <v>0.62458672436867979</v>
      </c>
      <c r="I44" s="197">
        <v>0.62155455150477279</v>
      </c>
      <c r="J44" s="197">
        <v>0.61732371593364577</v>
      </c>
      <c r="K44" s="197">
        <v>0.65605332780395276</v>
      </c>
      <c r="L44" s="197">
        <f t="shared" si="13"/>
        <v>0.63259495749636363</v>
      </c>
      <c r="O44" s="196" t="str">
        <f t="shared" si="14"/>
        <v>Duke Energy Ohio, Inc.</v>
      </c>
      <c r="P44" s="196" t="str">
        <f t="shared" si="14"/>
        <v>DUK</v>
      </c>
      <c r="Q44" s="197">
        <v>0.355959324707247</v>
      </c>
      <c r="R44" s="197">
        <v>0.36470985300382813</v>
      </c>
      <c r="S44" s="197">
        <v>0.36795088994374731</v>
      </c>
      <c r="T44" s="197">
        <v>0.37013859198532006</v>
      </c>
      <c r="U44" s="197">
        <v>0.37541327563132021</v>
      </c>
      <c r="V44" s="197">
        <v>0.37844544849522721</v>
      </c>
      <c r="W44" s="197">
        <v>0.38267628406635418</v>
      </c>
      <c r="X44" s="197">
        <v>0.34394667219604724</v>
      </c>
      <c r="Y44" s="187">
        <f t="shared" si="15"/>
        <v>0.36740504250363637</v>
      </c>
      <c r="AC44" s="209"/>
      <c r="AD44" s="209"/>
      <c r="AE44" s="209"/>
      <c r="AF44" s="209"/>
      <c r="AG44" s="209"/>
      <c r="AH44" s="209"/>
      <c r="AI44" s="209"/>
      <c r="AJ44" s="209"/>
    </row>
    <row r="45" spans="2:36" ht="12.75" customHeight="1">
      <c r="B45" s="196" t="s">
        <v>1485</v>
      </c>
      <c r="C45" s="196" t="s">
        <v>57</v>
      </c>
      <c r="D45" s="197">
        <v>0.51758975697587895</v>
      </c>
      <c r="E45" s="197">
        <v>0.49331420442968515</v>
      </c>
      <c r="F45" s="197">
        <v>0.51814024316186336</v>
      </c>
      <c r="G45" s="197">
        <v>0.51031157849741193</v>
      </c>
      <c r="H45" s="197">
        <v>0.50693021834697538</v>
      </c>
      <c r="I45" s="197">
        <v>0.51103651559364738</v>
      </c>
      <c r="J45" s="197">
        <v>0.52226019107416777</v>
      </c>
      <c r="K45" s="197">
        <v>0.51823675134170277</v>
      </c>
      <c r="L45" s="197">
        <f t="shared" si="13"/>
        <v>0.51222743242766655</v>
      </c>
      <c r="M45" s="183"/>
      <c r="N45" s="183"/>
      <c r="O45" s="196" t="str">
        <f t="shared" si="14"/>
        <v>Duke Energy Progress, LLC</v>
      </c>
      <c r="P45" s="196" t="str">
        <f t="shared" si="14"/>
        <v>DUK</v>
      </c>
      <c r="Q45" s="197">
        <v>0.482410243024121</v>
      </c>
      <c r="R45" s="197">
        <v>0.5066857955703149</v>
      </c>
      <c r="S45" s="197">
        <v>0.48185975683813664</v>
      </c>
      <c r="T45" s="197">
        <v>0.48968842150258801</v>
      </c>
      <c r="U45" s="197">
        <v>0.49306978165302467</v>
      </c>
      <c r="V45" s="197">
        <v>0.48896348440635268</v>
      </c>
      <c r="W45" s="197">
        <v>0.47773980892583223</v>
      </c>
      <c r="X45" s="197">
        <v>0.48176324865829723</v>
      </c>
      <c r="Y45" s="187">
        <f t="shared" si="15"/>
        <v>0.48777256757233345</v>
      </c>
      <c r="Z45" s="183"/>
      <c r="AA45" s="183"/>
      <c r="AC45" s="209"/>
      <c r="AD45" s="209"/>
      <c r="AE45" s="209"/>
      <c r="AF45" s="209"/>
      <c r="AG45" s="209"/>
      <c r="AH45" s="209"/>
      <c r="AI45" s="209"/>
      <c r="AJ45" s="209"/>
    </row>
    <row r="46" spans="2:36" ht="12.75" customHeight="1">
      <c r="B46" s="196" t="s">
        <v>1486</v>
      </c>
      <c r="C46" s="196" t="s">
        <v>59</v>
      </c>
      <c r="D46" s="197">
        <v>0.45517545372249701</v>
      </c>
      <c r="E46" s="197">
        <v>0.45597381754128524</v>
      </c>
      <c r="F46" s="197">
        <v>0.47317430220046836</v>
      </c>
      <c r="G46" s="197">
        <v>0.49782489747017428</v>
      </c>
      <c r="H46" s="197">
        <v>0.49096633282593116</v>
      </c>
      <c r="I46" s="197">
        <v>0.48889500836202515</v>
      </c>
      <c r="J46" s="197">
        <v>0.48935558339229651</v>
      </c>
      <c r="K46" s="197">
        <v>0.48152167377435012</v>
      </c>
      <c r="L46" s="197">
        <f t="shared" si="13"/>
        <v>0.47911088366112847</v>
      </c>
      <c r="M46" s="183"/>
      <c r="N46" s="183"/>
      <c r="O46" s="196" t="str">
        <f t="shared" si="14"/>
        <v>Southern California Edison Company</v>
      </c>
      <c r="P46" s="196" t="str">
        <f t="shared" si="14"/>
        <v>EIX</v>
      </c>
      <c r="Q46" s="197">
        <v>0.54482454627750299</v>
      </c>
      <c r="R46" s="197">
        <v>0.5440261824587147</v>
      </c>
      <c r="S46" s="197">
        <v>0.52682569779953159</v>
      </c>
      <c r="T46" s="197">
        <v>0.50217510252982567</v>
      </c>
      <c r="U46" s="197">
        <v>0.50903366717406884</v>
      </c>
      <c r="V46" s="197">
        <v>0.51110499163797485</v>
      </c>
      <c r="W46" s="197">
        <v>0.51064441660770343</v>
      </c>
      <c r="X46" s="197">
        <v>0.51847832622564993</v>
      </c>
      <c r="Y46" s="187">
        <f t="shared" si="15"/>
        <v>0.52088911633887147</v>
      </c>
      <c r="Z46" s="183"/>
      <c r="AA46" s="183"/>
      <c r="AC46" s="209"/>
      <c r="AD46" s="209"/>
      <c r="AE46" s="209"/>
      <c r="AF46" s="209"/>
      <c r="AG46" s="209"/>
      <c r="AH46" s="209"/>
      <c r="AI46" s="209"/>
      <c r="AJ46" s="209"/>
    </row>
    <row r="47" spans="2:36" ht="12.75" customHeight="1">
      <c r="B47" s="196" t="s">
        <v>1487</v>
      </c>
      <c r="C47" s="196" t="s">
        <v>61</v>
      </c>
      <c r="D47" s="197">
        <v>0.47844948124380327</v>
      </c>
      <c r="E47" s="197">
        <v>0.4796591155588219</v>
      </c>
      <c r="F47" s="197">
        <v>0.47035376347540603</v>
      </c>
      <c r="G47" s="197">
        <v>0.46617968696059325</v>
      </c>
      <c r="H47" s="197">
        <v>0.45935455901165939</v>
      </c>
      <c r="I47" s="197">
        <v>0.44418439326013265</v>
      </c>
      <c r="J47" s="197">
        <v>0.47932688049297922</v>
      </c>
      <c r="K47" s="197">
        <v>0.4746073058998459</v>
      </c>
      <c r="L47" s="197">
        <f t="shared" si="13"/>
        <v>0.46901439823790525</v>
      </c>
      <c r="M47" s="183"/>
      <c r="N47" s="183"/>
      <c r="O47" s="196" t="str">
        <f t="shared" si="14"/>
        <v>Entergy Arkansas, LLC</v>
      </c>
      <c r="P47" s="196" t="str">
        <f t="shared" si="14"/>
        <v>ETR</v>
      </c>
      <c r="Q47" s="197">
        <v>0.52155051875619673</v>
      </c>
      <c r="R47" s="197">
        <v>0.5203408844411781</v>
      </c>
      <c r="S47" s="197">
        <v>0.52964623652459397</v>
      </c>
      <c r="T47" s="197">
        <v>0.53382031303940669</v>
      </c>
      <c r="U47" s="197">
        <v>0.54064544098834066</v>
      </c>
      <c r="V47" s="197">
        <v>0.55581560673986741</v>
      </c>
      <c r="W47" s="197">
        <v>0.52067311950702078</v>
      </c>
      <c r="X47" s="197">
        <v>0.5253926941001541</v>
      </c>
      <c r="Y47" s="187">
        <f t="shared" si="15"/>
        <v>0.53098560176209475</v>
      </c>
      <c r="Z47" s="183"/>
      <c r="AA47" s="183"/>
      <c r="AC47" s="209"/>
      <c r="AD47" s="209"/>
      <c r="AE47" s="209"/>
      <c r="AF47" s="209"/>
      <c r="AG47" s="209"/>
      <c r="AH47" s="209"/>
      <c r="AI47" s="209"/>
      <c r="AJ47" s="209"/>
    </row>
    <row r="48" spans="2:36" s="183" customFormat="1" ht="12.75" customHeight="1">
      <c r="B48" s="196" t="s">
        <v>1488</v>
      </c>
      <c r="C48" s="196" t="s">
        <v>61</v>
      </c>
      <c r="D48" s="197">
        <v>0.43076770688882171</v>
      </c>
      <c r="E48" s="197">
        <v>0.45022375497663691</v>
      </c>
      <c r="F48" s="197">
        <v>0.44505122167980343</v>
      </c>
      <c r="G48" s="197">
        <v>0.43542429565257323</v>
      </c>
      <c r="H48" s="197">
        <v>0.45616900872217997</v>
      </c>
      <c r="I48" s="197">
        <v>0.48227217944557954</v>
      </c>
      <c r="J48" s="197">
        <v>0.46616544261843029</v>
      </c>
      <c r="K48" s="197">
        <v>0.45996005859525768</v>
      </c>
      <c r="L48" s="197">
        <f t="shared" si="13"/>
        <v>0.45325420857241033</v>
      </c>
      <c r="O48" s="196" t="str">
        <f t="shared" si="14"/>
        <v>Entergy Louisiana, LLC</v>
      </c>
      <c r="P48" s="196" t="str">
        <f t="shared" si="14"/>
        <v>ETR</v>
      </c>
      <c r="Q48" s="197">
        <v>0.56923229311117829</v>
      </c>
      <c r="R48" s="197">
        <v>0.54977624502336309</v>
      </c>
      <c r="S48" s="197">
        <v>0.55494877832019662</v>
      </c>
      <c r="T48" s="197">
        <v>0.56457570434742677</v>
      </c>
      <c r="U48" s="197">
        <v>0.54383099127782009</v>
      </c>
      <c r="V48" s="197">
        <v>0.51772782055442046</v>
      </c>
      <c r="W48" s="197">
        <v>0.53383455738156971</v>
      </c>
      <c r="X48" s="197">
        <v>0.54003994140474232</v>
      </c>
      <c r="Y48" s="187">
        <f t="shared" si="15"/>
        <v>0.54674579142758972</v>
      </c>
      <c r="AC48" s="209"/>
      <c r="AD48" s="209"/>
      <c r="AE48" s="209"/>
      <c r="AF48" s="209"/>
      <c r="AG48" s="209"/>
      <c r="AH48" s="209"/>
      <c r="AI48" s="209"/>
      <c r="AJ48" s="209"/>
    </row>
    <row r="49" spans="2:36" s="183" customFormat="1" ht="12.75" customHeight="1">
      <c r="B49" s="196" t="s">
        <v>1489</v>
      </c>
      <c r="C49" s="196" t="s">
        <v>61</v>
      </c>
      <c r="D49" s="197">
        <v>0.45529116891531846</v>
      </c>
      <c r="E49" s="197">
        <v>0.47526679922728904</v>
      </c>
      <c r="F49" s="197">
        <v>0.46650861568020746</v>
      </c>
      <c r="G49" s="197">
        <v>0.45909235866750986</v>
      </c>
      <c r="H49" s="197">
        <v>0.48185885944623796</v>
      </c>
      <c r="I49" s="197">
        <v>0.47914687908299897</v>
      </c>
      <c r="J49" s="197">
        <v>0.47093673781294892</v>
      </c>
      <c r="K49" s="197">
        <v>0.48920704252610009</v>
      </c>
      <c r="L49" s="197">
        <f t="shared" si="13"/>
        <v>0.47216355766982632</v>
      </c>
      <c r="O49" s="196" t="str">
        <f t="shared" si="14"/>
        <v>Entergy Mississippi, LLC</v>
      </c>
      <c r="P49" s="196" t="str">
        <f t="shared" si="14"/>
        <v>ETR</v>
      </c>
      <c r="Q49" s="197">
        <v>0.54470883108468149</v>
      </c>
      <c r="R49" s="197">
        <v>0.52473320077271102</v>
      </c>
      <c r="S49" s="197">
        <v>0.53349138431979259</v>
      </c>
      <c r="T49" s="197">
        <v>0.54090764133249014</v>
      </c>
      <c r="U49" s="197">
        <v>0.51814114055376204</v>
      </c>
      <c r="V49" s="197">
        <v>0.52085312091700098</v>
      </c>
      <c r="W49" s="197">
        <v>0.52906326218705102</v>
      </c>
      <c r="X49" s="197">
        <v>0.51079295747389997</v>
      </c>
      <c r="Y49" s="187">
        <f t="shared" si="15"/>
        <v>0.52783644233017368</v>
      </c>
      <c r="AC49" s="209"/>
      <c r="AD49" s="209"/>
      <c r="AE49" s="209"/>
      <c r="AF49" s="209"/>
      <c r="AG49" s="209"/>
      <c r="AH49" s="209"/>
      <c r="AI49" s="209"/>
      <c r="AJ49" s="209"/>
    </row>
    <row r="50" spans="2:36" s="183" customFormat="1" ht="12.75" customHeight="1">
      <c r="B50" s="196" t="s">
        <v>1490</v>
      </c>
      <c r="C50" s="196" t="s">
        <v>61</v>
      </c>
      <c r="D50" s="197">
        <v>0.4551673860665183</v>
      </c>
      <c r="E50" s="197">
        <v>0.49938183630326999</v>
      </c>
      <c r="F50" s="197">
        <v>0.50305655508648006</v>
      </c>
      <c r="G50" s="197">
        <v>0.50116504438695608</v>
      </c>
      <c r="H50" s="197">
        <v>0.5004390778458222</v>
      </c>
      <c r="I50" s="197">
        <v>0.45739601769721699</v>
      </c>
      <c r="J50" s="197">
        <v>0.44819089996946299</v>
      </c>
      <c r="K50" s="197">
        <v>0.44581072946067035</v>
      </c>
      <c r="L50" s="197">
        <f t="shared" si="13"/>
        <v>0.47632594335204964</v>
      </c>
      <c r="O50" s="196" t="str">
        <f t="shared" si="14"/>
        <v>Entergy New Orleans, LLC</v>
      </c>
      <c r="P50" s="196" t="str">
        <f t="shared" si="14"/>
        <v>ETR</v>
      </c>
      <c r="Q50" s="197">
        <v>0.5448326139334817</v>
      </c>
      <c r="R50" s="197">
        <v>0.50061816369672996</v>
      </c>
      <c r="S50" s="197">
        <v>0.49694344491351994</v>
      </c>
      <c r="T50" s="197">
        <v>0.49883495561304386</v>
      </c>
      <c r="U50" s="197">
        <v>0.49956092215417774</v>
      </c>
      <c r="V50" s="197">
        <v>0.54260398230278306</v>
      </c>
      <c r="W50" s="197">
        <v>0.55180910003053707</v>
      </c>
      <c r="X50" s="197">
        <v>0.55418927053932965</v>
      </c>
      <c r="Y50" s="187">
        <f t="shared" si="15"/>
        <v>0.52367405664795041</v>
      </c>
      <c r="AC50" s="209"/>
      <c r="AD50" s="209"/>
      <c r="AE50" s="209"/>
      <c r="AF50" s="209"/>
      <c r="AG50" s="209"/>
      <c r="AH50" s="209"/>
      <c r="AI50" s="209"/>
      <c r="AJ50" s="209"/>
    </row>
    <row r="51" spans="2:36" s="183" customFormat="1" ht="12.75" customHeight="1">
      <c r="B51" s="196" t="s">
        <v>1491</v>
      </c>
      <c r="C51" s="196" t="s">
        <v>61</v>
      </c>
      <c r="D51" s="197">
        <v>0.51321415861945163</v>
      </c>
      <c r="E51" s="197">
        <v>0.50819060830610341</v>
      </c>
      <c r="F51" s="197">
        <v>0.50410625130599684</v>
      </c>
      <c r="G51" s="197">
        <v>0.47622562765088416</v>
      </c>
      <c r="H51" s="197">
        <v>0.47046321336247549</v>
      </c>
      <c r="I51" s="197">
        <v>0.52271321207892696</v>
      </c>
      <c r="J51" s="197">
        <v>0.51160563873033493</v>
      </c>
      <c r="K51" s="197">
        <v>0.50525889584072758</v>
      </c>
      <c r="L51" s="197">
        <f t="shared" si="13"/>
        <v>0.50147220073686261</v>
      </c>
      <c r="O51" s="196" t="str">
        <f t="shared" si="14"/>
        <v>Entergy Texas, Inc.</v>
      </c>
      <c r="P51" s="196" t="str">
        <f t="shared" si="14"/>
        <v>ETR</v>
      </c>
      <c r="Q51" s="197">
        <v>0.48678584138054831</v>
      </c>
      <c r="R51" s="197">
        <v>0.49180939169389659</v>
      </c>
      <c r="S51" s="197">
        <v>0.4958937486940031</v>
      </c>
      <c r="T51" s="197">
        <v>0.52377437234911584</v>
      </c>
      <c r="U51" s="197">
        <v>0.52953678663752457</v>
      </c>
      <c r="V51" s="197">
        <v>0.47728678792107304</v>
      </c>
      <c r="W51" s="197">
        <v>0.48839436126966501</v>
      </c>
      <c r="X51" s="197">
        <v>0.49474110415927242</v>
      </c>
      <c r="Y51" s="187">
        <f t="shared" si="15"/>
        <v>0.49852779926313739</v>
      </c>
      <c r="AC51" s="209"/>
      <c r="AD51" s="209"/>
      <c r="AE51" s="209"/>
      <c r="AF51" s="209"/>
      <c r="AG51" s="209"/>
      <c r="AH51" s="209"/>
      <c r="AI51" s="209"/>
      <c r="AJ51" s="209"/>
    </row>
    <row r="52" spans="2:36" s="183" customFormat="1" ht="12.75" customHeight="1">
      <c r="B52" s="196" t="s">
        <v>1492</v>
      </c>
      <c r="C52" s="196" t="s">
        <v>63</v>
      </c>
      <c r="D52" s="197">
        <v>0.83110545358983823</v>
      </c>
      <c r="E52" s="197">
        <v>0.83272035358692875</v>
      </c>
      <c r="F52" s="197">
        <v>0.82899174313703705</v>
      </c>
      <c r="G52" s="197">
        <v>0.82728332835651841</v>
      </c>
      <c r="H52" s="197">
        <v>0.82658065796809488</v>
      </c>
      <c r="I52" s="197">
        <v>0.82550668778461767</v>
      </c>
      <c r="J52" s="197">
        <v>0.82176919576528706</v>
      </c>
      <c r="K52" s="197">
        <v>0.82030378080172395</v>
      </c>
      <c r="L52" s="197">
        <f t="shared" si="13"/>
        <v>0.82678265012375574</v>
      </c>
      <c r="O52" s="196" t="str">
        <f t="shared" si="14"/>
        <v>Evergy Kansas South, Inc.</v>
      </c>
      <c r="P52" s="196" t="str">
        <f t="shared" si="14"/>
        <v>EVRG</v>
      </c>
      <c r="Q52" s="197">
        <v>0.1688945464101618</v>
      </c>
      <c r="R52" s="197">
        <v>0.16727964641307122</v>
      </c>
      <c r="S52" s="197">
        <v>0.17100825686296298</v>
      </c>
      <c r="T52" s="197">
        <v>0.17271667164348156</v>
      </c>
      <c r="U52" s="197">
        <v>0.17341934203190509</v>
      </c>
      <c r="V52" s="197">
        <v>0.17449331221538231</v>
      </c>
      <c r="W52" s="197">
        <v>0.17823080423471294</v>
      </c>
      <c r="X52" s="197">
        <v>0.17969621919827602</v>
      </c>
      <c r="Y52" s="187">
        <f t="shared" si="15"/>
        <v>0.17321734987624424</v>
      </c>
      <c r="AC52" s="209"/>
      <c r="AD52" s="209"/>
      <c r="AE52" s="209"/>
      <c r="AF52" s="209"/>
      <c r="AG52" s="209"/>
      <c r="AH52" s="209"/>
      <c r="AI52" s="209"/>
      <c r="AJ52" s="209"/>
    </row>
    <row r="53" spans="2:36" s="183" customFormat="1" ht="12.75" customHeight="1">
      <c r="B53" s="196" t="s">
        <v>1493</v>
      </c>
      <c r="C53" s="196" t="s">
        <v>63</v>
      </c>
      <c r="D53" s="197">
        <v>0.51357213557707415</v>
      </c>
      <c r="E53" s="197">
        <v>0.51200487347971124</v>
      </c>
      <c r="F53" s="197">
        <v>0.49861902689950244</v>
      </c>
      <c r="G53" s="197">
        <v>0.49052622977582427</v>
      </c>
      <c r="H53" s="197">
        <v>0.48692525228574018</v>
      </c>
      <c r="I53" s="197">
        <v>0.4876519113847354</v>
      </c>
      <c r="J53" s="197">
        <v>0.47124217254049577</v>
      </c>
      <c r="K53" s="197">
        <v>0.49968461123169644</v>
      </c>
      <c r="L53" s="197">
        <f t="shared" si="13"/>
        <v>0.49502827664684745</v>
      </c>
      <c r="O53" s="196" t="str">
        <f t="shared" si="14"/>
        <v>Evergy Metro, Inc.</v>
      </c>
      <c r="P53" s="196" t="str">
        <f t="shared" si="14"/>
        <v>EVRG</v>
      </c>
      <c r="Q53" s="197">
        <v>0.48642786442292579</v>
      </c>
      <c r="R53" s="197">
        <v>0.4879951265202887</v>
      </c>
      <c r="S53" s="197">
        <v>0.50138097310049756</v>
      </c>
      <c r="T53" s="197">
        <v>0.50947377022417573</v>
      </c>
      <c r="U53" s="197">
        <v>0.51307474771425976</v>
      </c>
      <c r="V53" s="197">
        <v>0.5123480886152646</v>
      </c>
      <c r="W53" s="197">
        <v>0.52875782745950417</v>
      </c>
      <c r="X53" s="197">
        <v>0.50031538876830361</v>
      </c>
      <c r="Y53" s="187">
        <f t="shared" si="15"/>
        <v>0.50497172335315255</v>
      </c>
      <c r="AC53" s="209"/>
      <c r="AD53" s="209"/>
      <c r="AE53" s="209"/>
      <c r="AF53" s="209"/>
      <c r="AG53" s="209"/>
      <c r="AH53" s="209"/>
      <c r="AI53" s="209"/>
      <c r="AJ53" s="209"/>
    </row>
    <row r="54" spans="2:36" s="183" customFormat="1" ht="12.75" customHeight="1">
      <c r="B54" s="196" t="s">
        <v>1494</v>
      </c>
      <c r="C54" s="196" t="s">
        <v>63</v>
      </c>
      <c r="D54" s="197">
        <v>0.52014912095179588</v>
      </c>
      <c r="E54" s="197">
        <v>0.50373852875406289</v>
      </c>
      <c r="F54" s="197">
        <v>0.49012588707934396</v>
      </c>
      <c r="G54" s="197">
        <v>0.51852620560613305</v>
      </c>
      <c r="H54" s="197">
        <v>0.51969779655257786</v>
      </c>
      <c r="I54" s="197">
        <v>0.52907010941180288</v>
      </c>
      <c r="J54" s="197">
        <v>0.51742787488417696</v>
      </c>
      <c r="K54" s="197">
        <v>0.50523876984829708</v>
      </c>
      <c r="L54" s="197">
        <f t="shared" si="13"/>
        <v>0.51299678663602388</v>
      </c>
      <c r="O54" s="196" t="str">
        <f t="shared" si="14"/>
        <v>Evergy Missouri West, Inc.</v>
      </c>
      <c r="P54" s="196" t="str">
        <f t="shared" si="14"/>
        <v>EVRG</v>
      </c>
      <c r="Q54" s="197">
        <v>0.47985087904820412</v>
      </c>
      <c r="R54" s="197">
        <v>0.49626147124593711</v>
      </c>
      <c r="S54" s="197">
        <v>0.50987411292065599</v>
      </c>
      <c r="T54" s="197">
        <v>0.48147379439386689</v>
      </c>
      <c r="U54" s="197">
        <v>0.48030220344742219</v>
      </c>
      <c r="V54" s="197">
        <v>0.47092989058819706</v>
      </c>
      <c r="W54" s="197">
        <v>0.48257212511582298</v>
      </c>
      <c r="X54" s="197">
        <v>0.49476123015170298</v>
      </c>
      <c r="Y54" s="187">
        <f t="shared" si="15"/>
        <v>0.48700321336397612</v>
      </c>
      <c r="AC54" s="209"/>
      <c r="AD54" s="209"/>
      <c r="AE54" s="209"/>
      <c r="AF54" s="209"/>
      <c r="AG54" s="209"/>
      <c r="AH54" s="209"/>
      <c r="AI54" s="209"/>
      <c r="AJ54" s="209"/>
    </row>
    <row r="55" spans="2:36" s="183" customFormat="1" ht="12.75" customHeight="1">
      <c r="B55" s="196" t="s">
        <v>1495</v>
      </c>
      <c r="C55" s="196" t="s">
        <v>63</v>
      </c>
      <c r="D55" s="197">
        <v>0.58519297269707293</v>
      </c>
      <c r="E55" s="197">
        <v>0.58647498645584761</v>
      </c>
      <c r="F55" s="197">
        <v>0.5846549156707207</v>
      </c>
      <c r="G55" s="197">
        <v>0.58004512674518571</v>
      </c>
      <c r="H55" s="197">
        <v>0.5703291680957101</v>
      </c>
      <c r="I55" s="197">
        <v>0.56973495393060181</v>
      </c>
      <c r="J55" s="197">
        <v>0.55811114662262462</v>
      </c>
      <c r="K55" s="197">
        <v>0.57922863349619746</v>
      </c>
      <c r="L55" s="197">
        <f t="shared" si="13"/>
        <v>0.57672148796424505</v>
      </c>
      <c r="O55" s="196" t="str">
        <f t="shared" si="14"/>
        <v>Westar Energy (KPL)</v>
      </c>
      <c r="P55" s="196" t="str">
        <f t="shared" si="14"/>
        <v>EVRG</v>
      </c>
      <c r="Q55" s="197">
        <v>0.41480702730292712</v>
      </c>
      <c r="R55" s="197">
        <v>0.41352501354415244</v>
      </c>
      <c r="S55" s="197">
        <v>0.41534508432927936</v>
      </c>
      <c r="T55" s="197">
        <v>0.41995487325481434</v>
      </c>
      <c r="U55" s="197">
        <v>0.42967083190428984</v>
      </c>
      <c r="V55" s="197">
        <v>0.43026504606939814</v>
      </c>
      <c r="W55" s="197">
        <v>0.44188885337737538</v>
      </c>
      <c r="X55" s="197">
        <v>0.42077136650380248</v>
      </c>
      <c r="Y55" s="187">
        <f t="shared" si="15"/>
        <v>0.42327851203575489</v>
      </c>
      <c r="AC55" s="209"/>
      <c r="AD55" s="209"/>
      <c r="AE55" s="209"/>
      <c r="AF55" s="209"/>
      <c r="AG55" s="209"/>
      <c r="AH55" s="209"/>
      <c r="AI55" s="209"/>
      <c r="AJ55" s="209"/>
    </row>
    <row r="56" spans="2:36" s="183" customFormat="1">
      <c r="B56" s="196" t="s">
        <v>1496</v>
      </c>
      <c r="C56" s="196" t="s">
        <v>65</v>
      </c>
      <c r="D56" s="197">
        <v>0.57059462992903698</v>
      </c>
      <c r="E56" s="197">
        <v>0.57433370379765281</v>
      </c>
      <c r="F56" s="197">
        <v>0.56688333399653035</v>
      </c>
      <c r="G56" s="197">
        <v>0.56437437994468531</v>
      </c>
      <c r="H56" s="197">
        <v>0.56280861556570305</v>
      </c>
      <c r="I56" s="197">
        <v>0.578393398177802</v>
      </c>
      <c r="J56" s="197">
        <v>0.57282339761709178</v>
      </c>
      <c r="K56" s="197">
        <v>0.56672775750586513</v>
      </c>
      <c r="L56" s="197">
        <f t="shared" si="13"/>
        <v>0.56961740206679601</v>
      </c>
      <c r="O56" s="196" t="str">
        <f t="shared" si="14"/>
        <v>Hawaiian Electric Company, Inc.</v>
      </c>
      <c r="P56" s="196" t="str">
        <f t="shared" si="14"/>
        <v>HE</v>
      </c>
      <c r="Q56" s="197">
        <v>0.42940537007096297</v>
      </c>
      <c r="R56" s="197">
        <v>0.42566629620234714</v>
      </c>
      <c r="S56" s="197">
        <v>0.43311666600346965</v>
      </c>
      <c r="T56" s="197">
        <v>0.43562562005531474</v>
      </c>
      <c r="U56" s="197">
        <v>0.43719138443429695</v>
      </c>
      <c r="V56" s="197">
        <v>0.421606601822198</v>
      </c>
      <c r="W56" s="197">
        <v>0.42717660238290822</v>
      </c>
      <c r="X56" s="197">
        <v>0.43327224249413482</v>
      </c>
      <c r="Y56" s="187">
        <f t="shared" si="15"/>
        <v>0.43038259793320405</v>
      </c>
      <c r="AC56" s="209"/>
      <c r="AD56" s="209"/>
      <c r="AE56" s="209"/>
      <c r="AF56" s="209"/>
      <c r="AG56" s="209"/>
      <c r="AH56" s="209"/>
      <c r="AI56" s="209"/>
      <c r="AJ56" s="209"/>
    </row>
    <row r="57" spans="2:36" s="183" customFormat="1">
      <c r="B57" s="196" t="s">
        <v>1497</v>
      </c>
      <c r="C57" s="196" t="s">
        <v>68</v>
      </c>
      <c r="D57" s="197">
        <v>0.55003254257988998</v>
      </c>
      <c r="E57" s="197">
        <v>0.55055222478206933</v>
      </c>
      <c r="F57" s="197">
        <v>0.54412147385760479</v>
      </c>
      <c r="G57" s="197">
        <v>0.53012567529091159</v>
      </c>
      <c r="H57" s="197">
        <v>0.5396041073056661</v>
      </c>
      <c r="I57" s="197">
        <v>0.54043296335999436</v>
      </c>
      <c r="J57" s="197">
        <v>0.51251607440154745</v>
      </c>
      <c r="K57" s="197">
        <v>0.5518143220455527</v>
      </c>
      <c r="L57" s="197">
        <f t="shared" si="13"/>
        <v>0.53989992295290457</v>
      </c>
      <c r="O57" s="196" t="str">
        <f t="shared" si="14"/>
        <v>Idaho Power Company</v>
      </c>
      <c r="P57" s="196" t="str">
        <f t="shared" si="14"/>
        <v>IDA</v>
      </c>
      <c r="Q57" s="197">
        <v>0.44996745742010996</v>
      </c>
      <c r="R57" s="197">
        <v>0.44944777521793067</v>
      </c>
      <c r="S57" s="197">
        <v>0.45587852614239521</v>
      </c>
      <c r="T57" s="197">
        <v>0.46987432470908841</v>
      </c>
      <c r="U57" s="197">
        <v>0.4603958926943339</v>
      </c>
      <c r="V57" s="197">
        <v>0.45956703664000564</v>
      </c>
      <c r="W57" s="197">
        <v>0.48748392559845249</v>
      </c>
      <c r="X57" s="197">
        <v>0.4481856779544473</v>
      </c>
      <c r="Y57" s="187">
        <f t="shared" si="15"/>
        <v>0.46010007704709543</v>
      </c>
      <c r="AC57" s="209"/>
      <c r="AD57" s="209"/>
      <c r="AE57" s="209"/>
      <c r="AF57" s="209"/>
      <c r="AG57" s="209"/>
      <c r="AH57" s="209"/>
      <c r="AI57" s="209"/>
      <c r="AJ57" s="209"/>
    </row>
    <row r="58" spans="2:36" s="183" customFormat="1">
      <c r="B58" s="196" t="s">
        <v>1498</v>
      </c>
      <c r="C58" s="196" t="s">
        <v>72</v>
      </c>
      <c r="D58" s="197">
        <v>0.53378032669472775</v>
      </c>
      <c r="E58" s="197">
        <v>0.5315901831958677</v>
      </c>
      <c r="F58" s="197">
        <v>0.53135575081592945</v>
      </c>
      <c r="G58" s="197">
        <v>0.56204661102727083</v>
      </c>
      <c r="H58" s="197">
        <v>0.53040894633479918</v>
      </c>
      <c r="I58" s="197">
        <v>0.52778191086931814</v>
      </c>
      <c r="J58" s="197">
        <v>0.53092895898111858</v>
      </c>
      <c r="K58" s="197">
        <v>0.55275383663698152</v>
      </c>
      <c r="L58" s="197">
        <f t="shared" si="13"/>
        <v>0.53758081556950166</v>
      </c>
      <c r="M58" s="181"/>
      <c r="N58" s="181"/>
      <c r="O58" s="196" t="str">
        <f t="shared" si="14"/>
        <v>Oklahoma Gas and Electric Company</v>
      </c>
      <c r="P58" s="196" t="str">
        <f t="shared" si="14"/>
        <v>OGE</v>
      </c>
      <c r="Q58" s="197">
        <v>0.46621967330527225</v>
      </c>
      <c r="R58" s="197">
        <v>0.4684098168041323</v>
      </c>
      <c r="S58" s="197">
        <v>0.4686442491840706</v>
      </c>
      <c r="T58" s="197">
        <v>0.43795338897272912</v>
      </c>
      <c r="U58" s="197">
        <v>0.46959105366520087</v>
      </c>
      <c r="V58" s="197">
        <v>0.47221808913068181</v>
      </c>
      <c r="W58" s="197">
        <v>0.46907104101888147</v>
      </c>
      <c r="X58" s="197">
        <v>0.44724616336301842</v>
      </c>
      <c r="Y58" s="187">
        <f t="shared" si="15"/>
        <v>0.4624191844304984</v>
      </c>
      <c r="Z58" s="181"/>
      <c r="AA58" s="181"/>
      <c r="AC58" s="209"/>
      <c r="AD58" s="209"/>
      <c r="AE58" s="209"/>
      <c r="AF58" s="209"/>
      <c r="AG58" s="209"/>
      <c r="AH58" s="209"/>
      <c r="AI58" s="209"/>
      <c r="AJ58" s="209"/>
    </row>
    <row r="59" spans="2:36" s="183" customFormat="1">
      <c r="B59" s="196" t="s">
        <v>73</v>
      </c>
      <c r="C59" s="196" t="s">
        <v>74</v>
      </c>
      <c r="D59" s="197">
        <v>0.45089385821759076</v>
      </c>
      <c r="E59" s="197">
        <v>0.44793017331977164</v>
      </c>
      <c r="F59" s="197">
        <v>0.47691490932867225</v>
      </c>
      <c r="G59" s="197">
        <v>0.47820398988600477</v>
      </c>
      <c r="H59" s="197">
        <v>0.46066233821656521</v>
      </c>
      <c r="I59" s="197">
        <v>0.47846975088967969</v>
      </c>
      <c r="J59" s="197">
        <v>0.48331625003950379</v>
      </c>
      <c r="K59" s="197">
        <v>0.50085409608148879</v>
      </c>
      <c r="L59" s="197">
        <f t="shared" si="13"/>
        <v>0.47215567074740961</v>
      </c>
      <c r="M59" s="181"/>
      <c r="N59" s="181"/>
      <c r="O59" s="196" t="str">
        <f t="shared" si="14"/>
        <v>Portland General Electric Company</v>
      </c>
      <c r="P59" s="196" t="str">
        <f t="shared" si="14"/>
        <v>POR</v>
      </c>
      <c r="Q59" s="197">
        <v>0.54910614178240924</v>
      </c>
      <c r="R59" s="197">
        <v>0.5520698266802283</v>
      </c>
      <c r="S59" s="197">
        <v>0.52308509067132769</v>
      </c>
      <c r="T59" s="197">
        <v>0.52179601011399523</v>
      </c>
      <c r="U59" s="197">
        <v>0.53933766178343479</v>
      </c>
      <c r="V59" s="197">
        <v>0.52153024911032031</v>
      </c>
      <c r="W59" s="197">
        <v>0.51668374996049626</v>
      </c>
      <c r="X59" s="197">
        <v>0.49914590391851116</v>
      </c>
      <c r="Y59" s="187">
        <f t="shared" si="15"/>
        <v>0.52784432925259039</v>
      </c>
      <c r="Z59" s="181"/>
      <c r="AA59" s="181"/>
      <c r="AC59" s="209"/>
      <c r="AD59" s="209"/>
      <c r="AE59" s="209"/>
      <c r="AF59" s="209"/>
      <c r="AG59" s="209"/>
      <c r="AH59" s="209"/>
      <c r="AI59" s="209"/>
      <c r="AJ59" s="209"/>
    </row>
    <row r="60" spans="2:36">
      <c r="B60" s="196" t="s">
        <v>1499</v>
      </c>
      <c r="C60" s="196" t="s">
        <v>76</v>
      </c>
      <c r="D60" s="197">
        <v>0.52653468392128489</v>
      </c>
      <c r="E60" s="197">
        <v>0.52619049906429183</v>
      </c>
      <c r="F60" s="197">
        <v>0.52074676129712472</v>
      </c>
      <c r="G60" s="197">
        <v>0.51373675862615475</v>
      </c>
      <c r="H60" s="197">
        <v>0.53187298889471535</v>
      </c>
      <c r="I60" s="197">
        <v>0.52201102496840524</v>
      </c>
      <c r="J60" s="197">
        <v>0.50130974678600748</v>
      </c>
      <c r="K60" s="197">
        <v>0.52552565574546306</v>
      </c>
      <c r="L60" s="197">
        <f t="shared" si="13"/>
        <v>0.52099101491293087</v>
      </c>
      <c r="O60" s="196" t="str">
        <f t="shared" si="14"/>
        <v>Northern States Power Company - MN</v>
      </c>
      <c r="P60" s="196" t="str">
        <f t="shared" si="14"/>
        <v>XEL</v>
      </c>
      <c r="Q60" s="197">
        <v>0.47346531607871517</v>
      </c>
      <c r="R60" s="197">
        <v>0.47380950093570812</v>
      </c>
      <c r="S60" s="197">
        <v>0.47925323870287523</v>
      </c>
      <c r="T60" s="197">
        <v>0.48626324137384519</v>
      </c>
      <c r="U60" s="197">
        <v>0.46812701110528471</v>
      </c>
      <c r="V60" s="197">
        <v>0.47798897503159482</v>
      </c>
      <c r="W60" s="197">
        <v>0.49869025321399252</v>
      </c>
      <c r="X60" s="197">
        <v>0.47447434425453694</v>
      </c>
      <c r="Y60" s="187">
        <f t="shared" si="15"/>
        <v>0.47900898508706913</v>
      </c>
      <c r="AC60" s="209"/>
      <c r="AD60" s="209"/>
      <c r="AE60" s="209"/>
      <c r="AF60" s="209"/>
      <c r="AG60" s="209"/>
      <c r="AH60" s="209"/>
      <c r="AI60" s="209"/>
      <c r="AJ60" s="209"/>
    </row>
    <row r="61" spans="2:36">
      <c r="B61" s="196" t="s">
        <v>1500</v>
      </c>
      <c r="C61" s="196" t="s">
        <v>76</v>
      </c>
      <c r="D61" s="197">
        <v>0.52532746515770723</v>
      </c>
      <c r="E61" s="197">
        <v>0.52066107897532754</v>
      </c>
      <c r="F61" s="197">
        <v>0.54872916253640791</v>
      </c>
      <c r="G61" s="197">
        <v>0.54829877702306096</v>
      </c>
      <c r="H61" s="197">
        <v>0.53848893300989142</v>
      </c>
      <c r="I61" s="197">
        <v>0.53127462422598593</v>
      </c>
      <c r="J61" s="197">
        <v>0.52608902194595442</v>
      </c>
      <c r="K61" s="197">
        <v>0.54899634844844991</v>
      </c>
      <c r="L61" s="197">
        <f t="shared" si="13"/>
        <v>0.53598317641534821</v>
      </c>
      <c r="O61" s="196" t="str">
        <f t="shared" si="14"/>
        <v>Northern States Power Company - WI</v>
      </c>
      <c r="P61" s="196" t="str">
        <f t="shared" si="14"/>
        <v>XEL</v>
      </c>
      <c r="Q61" s="197">
        <v>0.47467253484229277</v>
      </c>
      <c r="R61" s="197">
        <v>0.4793389210246724</v>
      </c>
      <c r="S61" s="197">
        <v>0.45127083746359209</v>
      </c>
      <c r="T61" s="197">
        <v>0.45170122297693904</v>
      </c>
      <c r="U61" s="197">
        <v>0.46151106699010858</v>
      </c>
      <c r="V61" s="197">
        <v>0.46872537577401402</v>
      </c>
      <c r="W61" s="197">
        <v>0.47391097805404558</v>
      </c>
      <c r="X61" s="197">
        <v>0.45100365155155009</v>
      </c>
      <c r="Y61" s="187">
        <f t="shared" si="15"/>
        <v>0.46401682358465185</v>
      </c>
      <c r="AC61" s="209"/>
      <c r="AD61" s="209"/>
      <c r="AE61" s="209"/>
      <c r="AF61" s="209"/>
      <c r="AG61" s="209"/>
      <c r="AH61" s="209"/>
      <c r="AI61" s="209"/>
      <c r="AJ61" s="209"/>
    </row>
    <row r="62" spans="2:36">
      <c r="B62" s="196" t="s">
        <v>1501</v>
      </c>
      <c r="C62" s="196" t="s">
        <v>76</v>
      </c>
      <c r="D62" s="197">
        <v>0.56440804737145001</v>
      </c>
      <c r="E62" s="197">
        <v>0.56051544748083126</v>
      </c>
      <c r="F62" s="197">
        <v>0.55417329930035342</v>
      </c>
      <c r="G62" s="197">
        <v>0.54940718104937925</v>
      </c>
      <c r="H62" s="197">
        <v>0.56817119249808423</v>
      </c>
      <c r="I62" s="197">
        <v>0.56555033435000635</v>
      </c>
      <c r="J62" s="197">
        <v>0.54602789075879088</v>
      </c>
      <c r="K62" s="197">
        <v>0.56582497575115032</v>
      </c>
      <c r="L62" s="197">
        <f t="shared" si="13"/>
        <v>0.55925979607000575</v>
      </c>
      <c r="O62" s="196" t="str">
        <f t="shared" si="14"/>
        <v>Public Service Company of Colorado</v>
      </c>
      <c r="P62" s="196" t="str">
        <f t="shared" si="14"/>
        <v>XEL</v>
      </c>
      <c r="Q62" s="197">
        <v>0.43559195262854999</v>
      </c>
      <c r="R62" s="197">
        <v>0.43948455251916874</v>
      </c>
      <c r="S62" s="197">
        <v>0.44582670069964664</v>
      </c>
      <c r="T62" s="197">
        <v>0.45059281895062075</v>
      </c>
      <c r="U62" s="197">
        <v>0.43182880750191571</v>
      </c>
      <c r="V62" s="197">
        <v>0.43444966564999365</v>
      </c>
      <c r="W62" s="197">
        <v>0.45397210924120912</v>
      </c>
      <c r="X62" s="197">
        <v>0.43417502424884974</v>
      </c>
      <c r="Y62" s="187">
        <f t="shared" si="15"/>
        <v>0.4407402039299943</v>
      </c>
      <c r="AB62" s="198"/>
      <c r="AC62" s="209"/>
      <c r="AD62" s="209"/>
      <c r="AE62" s="209"/>
      <c r="AF62" s="209"/>
      <c r="AG62" s="209"/>
      <c r="AH62" s="209"/>
      <c r="AI62" s="209"/>
      <c r="AJ62" s="209"/>
    </row>
    <row r="63" spans="2:36">
      <c r="B63" s="196" t="s">
        <v>1502</v>
      </c>
      <c r="C63" s="196" t="s">
        <v>76</v>
      </c>
      <c r="D63" s="197">
        <v>0.54230986403984072</v>
      </c>
      <c r="E63" s="197">
        <v>0.54249452599750536</v>
      </c>
      <c r="F63" s="197">
        <v>0.54189777713554965</v>
      </c>
      <c r="G63" s="197">
        <v>0.54266649036103087</v>
      </c>
      <c r="H63" s="197">
        <v>0.54166633130203656</v>
      </c>
      <c r="I63" s="197">
        <v>0.54153632547096175</v>
      </c>
      <c r="J63" s="197">
        <v>0.54220896472570679</v>
      </c>
      <c r="K63" s="197">
        <v>0.54134520611211556</v>
      </c>
      <c r="L63" s="197">
        <f t="shared" si="13"/>
        <v>0.54201568564309344</v>
      </c>
      <c r="O63" s="183" t="str">
        <f t="shared" si="14"/>
        <v>Southwestern Public Service Company</v>
      </c>
      <c r="P63" s="183" t="str">
        <f t="shared" si="14"/>
        <v>XEL</v>
      </c>
      <c r="Q63" s="197">
        <v>0.45769013596015928</v>
      </c>
      <c r="R63" s="197">
        <v>0.45750547400249464</v>
      </c>
      <c r="S63" s="197">
        <v>0.45810222286445035</v>
      </c>
      <c r="T63" s="197">
        <v>0.45733350963896907</v>
      </c>
      <c r="U63" s="197">
        <v>0.45833366869796338</v>
      </c>
      <c r="V63" s="197">
        <v>0.45846367452903819</v>
      </c>
      <c r="W63" s="197">
        <v>0.45779103527429316</v>
      </c>
      <c r="X63" s="197">
        <v>0.45865479388788449</v>
      </c>
      <c r="Y63" s="187">
        <f t="shared" si="15"/>
        <v>0.45798431435690651</v>
      </c>
      <c r="AC63" s="209"/>
      <c r="AD63" s="209"/>
      <c r="AE63" s="209"/>
      <c r="AF63" s="209"/>
      <c r="AG63" s="209"/>
      <c r="AH63" s="209"/>
      <c r="AI63" s="209"/>
      <c r="AJ63" s="209"/>
    </row>
    <row r="64" spans="2:36">
      <c r="L64" s="187"/>
    </row>
    <row r="65" spans="2:15">
      <c r="B65" s="199" t="s">
        <v>77</v>
      </c>
      <c r="O65" s="199" t="s">
        <v>77</v>
      </c>
    </row>
    <row r="66" spans="2:15" ht="15.75" customHeight="1">
      <c r="B66" s="196" t="s">
        <v>1503</v>
      </c>
      <c r="O66" s="196" t="s">
        <v>1504</v>
      </c>
    </row>
    <row r="67" spans="2:15" ht="18.75" customHeight="1">
      <c r="B67" s="196" t="s">
        <v>1505</v>
      </c>
      <c r="O67" s="196" t="s">
        <v>1505</v>
      </c>
    </row>
  </sheetData>
  <dataConsolidate link="1"/>
  <mergeCells count="6">
    <mergeCell ref="B23:L23"/>
    <mergeCell ref="O23:Y23"/>
    <mergeCell ref="B1:L1"/>
    <mergeCell ref="O1:Y1"/>
    <mergeCell ref="B3:L3"/>
    <mergeCell ref="O3:Y3"/>
  </mergeCells>
  <conditionalFormatting sqref="B5:C18 O5:P18">
    <cfRule type="expression" dxfId="1" priority="5">
      <formula>"(blank)"</formula>
    </cfRule>
  </conditionalFormatting>
  <conditionalFormatting sqref="B5:C18 O5:P18">
    <cfRule type="expression" dxfId="0" priority="6">
      <formula>#REF!</formula>
    </cfRule>
  </conditionalFormatting>
  <pageMargins left="0.6" right="0.6" top="0.6" bottom="0.6" header="0.3" footer="0.3"/>
  <pageSetup scale="69" fitToWidth="2" orientation="portrait" useFirstPageNumber="1" r:id="rId1"/>
  <headerFooter scaleWithDoc="0">
    <oddHeader xml:space="preserve">&amp;RDocket No. 44280
Exhibit JMC-10
Page &amp;P of 2 </oddHeader>
  </headerFooter>
  <colBreaks count="1" manualBreakCount="1">
    <brk id="13" max="66"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L31"/>
  <sheetViews>
    <sheetView tabSelected="1" view="pageLayout" zoomScaleNormal="100" zoomScaleSheetLayoutView="100" workbookViewId="0">
      <selection activeCell="A27" sqref="A27:F27"/>
    </sheetView>
  </sheetViews>
  <sheetFormatPr defaultRowHeight="12.75"/>
  <cols>
    <col min="1" max="1" width="33.7109375" customWidth="1"/>
    <col min="2" max="2" width="8.5703125" customWidth="1"/>
    <col min="3" max="3" width="13.42578125" customWidth="1"/>
    <col min="4" max="5" width="13" customWidth="1"/>
    <col min="6" max="6" width="12.7109375" customWidth="1"/>
    <col min="7" max="7" width="12.5703125" customWidth="1"/>
    <col min="8" max="8" width="13" customWidth="1"/>
    <col min="9" max="9" width="12.5703125" customWidth="1"/>
    <col min="10" max="10" width="11.85546875" customWidth="1"/>
    <col min="11" max="11" width="13.7109375" customWidth="1"/>
    <col min="12" max="12" width="11.42578125" customWidth="1"/>
  </cols>
  <sheetData>
    <row r="1" spans="1:12">
      <c r="D1" s="6"/>
      <c r="E1" s="6"/>
      <c r="H1" s="6"/>
    </row>
    <row r="2" spans="1:12">
      <c r="A2" s="7" t="s">
        <v>1</v>
      </c>
      <c r="B2" s="3"/>
      <c r="C2" s="3"/>
      <c r="D2" s="3"/>
      <c r="E2" s="3"/>
      <c r="F2" s="3"/>
      <c r="G2" s="3"/>
      <c r="H2" s="3"/>
      <c r="I2" s="3"/>
      <c r="J2" s="3"/>
      <c r="K2" s="3"/>
      <c r="L2" s="3"/>
    </row>
    <row r="4" spans="1:12" ht="13.5" thickBot="1">
      <c r="C4" s="1" t="s">
        <v>2</v>
      </c>
      <c r="D4" s="1" t="s">
        <v>2</v>
      </c>
      <c r="E4" s="62"/>
      <c r="F4" s="60"/>
      <c r="G4" s="60"/>
      <c r="H4" s="62"/>
      <c r="I4" s="60"/>
      <c r="J4" s="60"/>
      <c r="K4" s="60"/>
      <c r="L4" s="60" t="s">
        <v>2</v>
      </c>
    </row>
    <row r="5" spans="1:12" ht="25.5">
      <c r="A5" s="96" t="s">
        <v>3</v>
      </c>
      <c r="B5" s="212"/>
      <c r="C5" s="123" t="s">
        <v>4</v>
      </c>
      <c r="D5" s="123" t="s">
        <v>5</v>
      </c>
      <c r="E5" s="213" t="s">
        <v>6</v>
      </c>
      <c r="F5" s="213" t="s">
        <v>7</v>
      </c>
      <c r="G5" s="213" t="s">
        <v>8</v>
      </c>
      <c r="H5" s="213" t="s">
        <v>9</v>
      </c>
      <c r="I5" s="213" t="s">
        <v>10</v>
      </c>
      <c r="J5" s="213" t="s">
        <v>11</v>
      </c>
      <c r="K5" s="213" t="s">
        <v>12</v>
      </c>
      <c r="L5" s="213" t="s">
        <v>13</v>
      </c>
    </row>
    <row r="7" spans="1:12">
      <c r="A7" s="9" t="str">
        <f>'JMC-4 Constant DCF'!A81</f>
        <v>ALLETE, Inc.</v>
      </c>
      <c r="B7" s="83" t="str">
        <f>'JMC-4 Constant DCF'!B81</f>
        <v>ALE</v>
      </c>
      <c r="C7" s="14">
        <f>_xlfn.XLOOKUP($B7,'JMC-4 Constant DCF'!$B$7:$B$20,'JMC-4 Constant DCF'!$L$7:$L$20)</f>
        <v>0.10003279790432376</v>
      </c>
      <c r="D7" s="14">
        <f>_xlfn.XLOOKUP($B7,'JMC-4 Constant DCF'!$B$44:$B$57,'JMC-4 Constant DCF'!$L$44:$L$57)</f>
        <v>0.10005243069564962</v>
      </c>
      <c r="E7" s="14">
        <f>_xlfn.XLOOKUP($B7,'JMC-4 Constant DCF'!$B$81:$B$94,'JMC-4 Constant DCF'!$L$81:$L$94)</f>
        <v>0.10031790546427898</v>
      </c>
      <c r="F7" s="14">
        <f>AVERAGE('JMC-5.2 CAPM'!I9,'JMC-5.2 CAPM'!I39)</f>
        <v>0.13965924928943657</v>
      </c>
      <c r="G7" s="14">
        <f>AVERAGE('JMC-5.2 CAPM'!Q9,'JMC-5.2 CAPM'!Q39)</f>
        <v>0.13797735158418972</v>
      </c>
      <c r="H7" s="14">
        <f t="shared" ref="H7:H20" si="0">AVERAGE(C7:E7)</f>
        <v>0.10013437802141745</v>
      </c>
      <c r="I7" s="14">
        <f t="shared" ref="I7:I20" si="1">AVERAGE(F7:G7)</f>
        <v>0.13881830043681315</v>
      </c>
      <c r="J7" s="14">
        <f>'JMC-6 Risk Premium'!M52</f>
        <v>0.10120846861941746</v>
      </c>
      <c r="K7" s="14">
        <f>_xlfn.XLOOKUP($B7,'JMC-7 Expected Earnings'!$C$7:$C$20,'JMC-7 Expected Earnings'!$M$7:$M$20)</f>
        <v>9.2181775873031044E-2</v>
      </c>
      <c r="L7" s="5">
        <f>AVERAGE(H7,I7,J7,K7)</f>
        <v>0.10808573073766978</v>
      </c>
    </row>
    <row r="8" spans="1:12">
      <c r="A8" s="9" t="str">
        <f>'JMC-4 Constant DCF'!A82</f>
        <v>Alliant Energy Corporation</v>
      </c>
      <c r="B8" s="83" t="str">
        <f>'JMC-4 Constant DCF'!B82</f>
        <v>LNT</v>
      </c>
      <c r="C8" s="14">
        <f>_xlfn.XLOOKUP($B8,'JMC-4 Constant DCF'!$B$7:$B$20,'JMC-4 Constant DCF'!$L$7:$L$20)</f>
        <v>8.3084240867823178E-2</v>
      </c>
      <c r="D8" s="14">
        <f>_xlfn.XLOOKUP($B8,'JMC-4 Constant DCF'!$B$44:$B$57,'JMC-4 Constant DCF'!$L$44:$L$57)</f>
        <v>8.4092868457509337E-2</v>
      </c>
      <c r="E8" s="14">
        <f>_xlfn.XLOOKUP($B8,'JMC-4 Constant DCF'!$B$81:$B$94,'JMC-4 Constant DCF'!$L$81:$L$94)</f>
        <v>8.4706657273687924E-2</v>
      </c>
      <c r="F8" s="14">
        <f>AVERAGE('JMC-5.2 CAPM'!I10,'JMC-5.2 CAPM'!I40)</f>
        <v>0.1335991058103938</v>
      </c>
      <c r="G8" s="14">
        <f>AVERAGE('JMC-5.2 CAPM'!Q10,'JMC-5.2 CAPM'!Q40)</f>
        <v>0.13408102410653597</v>
      </c>
      <c r="H8" s="14">
        <f t="shared" si="0"/>
        <v>8.3961255533006818E-2</v>
      </c>
      <c r="I8" s="14">
        <f t="shared" si="1"/>
        <v>0.1338400649584649</v>
      </c>
      <c r="J8" s="14">
        <f>J7</f>
        <v>0.10120846861941746</v>
      </c>
      <c r="K8" s="14">
        <f>_xlfn.XLOOKUP($B8,'JMC-7 Expected Earnings'!$C$7:$C$20,'JMC-7 Expected Earnings'!$M$7:$M$20)</f>
        <v>0.11250126064759922</v>
      </c>
      <c r="L8" s="5">
        <f t="shared" ref="L8:L20" si="2">AVERAGE(H8,I8,J8,K8)</f>
        <v>0.1078777624396221</v>
      </c>
    </row>
    <row r="9" spans="1:12">
      <c r="A9" s="9" t="str">
        <f>'JMC-4 Constant DCF'!A83</f>
        <v>Ameren Corporation</v>
      </c>
      <c r="B9" s="83" t="str">
        <f>'JMC-4 Constant DCF'!B83</f>
        <v>AEE</v>
      </c>
      <c r="C9" s="14">
        <f>_xlfn.XLOOKUP($B9,'JMC-4 Constant DCF'!$B$7:$B$20,'JMC-4 Constant DCF'!$L$7:$L$20)</f>
        <v>9.3082040036782901E-2</v>
      </c>
      <c r="D9" s="14">
        <f>_xlfn.XLOOKUP($B9,'JMC-4 Constant DCF'!$B$44:$B$57,'JMC-4 Constant DCF'!$L$44:$L$57)</f>
        <v>9.4456835730168831E-2</v>
      </c>
      <c r="E9" s="14">
        <f>_xlfn.XLOOKUP($B9,'JMC-4 Constant DCF'!$B$81:$B$94,'JMC-4 Constant DCF'!$L$81:$L$94)</f>
        <v>9.5122948069440841E-2</v>
      </c>
      <c r="F9" s="14">
        <f>AVERAGE('JMC-5.2 CAPM'!I11,'JMC-5.2 CAPM'!I41)</f>
        <v>0.12753896233135104</v>
      </c>
      <c r="G9" s="14">
        <f>AVERAGE('JMC-5.2 CAPM'!Q11,'JMC-5.2 CAPM'!Q41)</f>
        <v>0.12615495055271742</v>
      </c>
      <c r="H9" s="14">
        <f t="shared" si="0"/>
        <v>9.4220607945464177E-2</v>
      </c>
      <c r="I9" s="14">
        <f t="shared" si="1"/>
        <v>0.12684695644203423</v>
      </c>
      <c r="J9" s="14">
        <f t="shared" ref="J9:J20" si="3">J8</f>
        <v>0.10120846861941746</v>
      </c>
      <c r="K9" s="14">
        <f>_xlfn.XLOOKUP($B9,'JMC-7 Expected Earnings'!$C$7:$C$20,'JMC-7 Expected Earnings'!$M$7:$M$20)</f>
        <v>0.10911941206293604</v>
      </c>
      <c r="L9" s="5">
        <f t="shared" si="2"/>
        <v>0.10784886126746299</v>
      </c>
    </row>
    <row r="10" spans="1:12">
      <c r="A10" s="9" t="str">
        <f>'JMC-4 Constant DCF'!A84</f>
        <v>American Electric Power Company, Inc.</v>
      </c>
      <c r="B10" s="83" t="str">
        <f>'JMC-4 Constant DCF'!B84</f>
        <v>AEP</v>
      </c>
      <c r="C10" s="14">
        <f>_xlfn.XLOOKUP($B10,'JMC-4 Constant DCF'!$B$7:$B$20,'JMC-4 Constant DCF'!$L$7:$L$20)</f>
        <v>9.3341756158349443E-2</v>
      </c>
      <c r="D10" s="14">
        <f>_xlfn.XLOOKUP($B10,'JMC-4 Constant DCF'!$B$44:$B$57,'JMC-4 Constant DCF'!$L$44:$L$57)</f>
        <v>9.5658418419896377E-2</v>
      </c>
      <c r="E10" s="14">
        <f>_xlfn.XLOOKUP($B10,'JMC-4 Constant DCF'!$B$81:$B$94,'JMC-4 Constant DCF'!$L$81:$L$94)</f>
        <v>9.7222428091751301E-2</v>
      </c>
      <c r="F10" s="14">
        <f>AVERAGE('JMC-5.2 CAPM'!I12,'JMC-5.2 CAPM'!I42)</f>
        <v>0.12147881885230827</v>
      </c>
      <c r="G10" s="14">
        <f>AVERAGE('JMC-5.2 CAPM'!Q12,'JMC-5.2 CAPM'!Q42)</f>
        <v>0.12934298914648915</v>
      </c>
      <c r="H10" s="14">
        <f t="shared" si="0"/>
        <v>9.5407534223332369E-2</v>
      </c>
      <c r="I10" s="14">
        <f t="shared" si="1"/>
        <v>0.12541090399939869</v>
      </c>
      <c r="J10" s="14">
        <f t="shared" si="3"/>
        <v>0.10120846861941746</v>
      </c>
      <c r="K10" s="14">
        <f>_xlfn.XLOOKUP($B10,'JMC-7 Expected Earnings'!$C$7:$C$20,'JMC-7 Expected Earnings'!$M$7:$M$20)</f>
        <v>0.11397735208431685</v>
      </c>
      <c r="L10" s="5">
        <f t="shared" si="2"/>
        <v>0.10900106473161635</v>
      </c>
    </row>
    <row r="11" spans="1:12">
      <c r="A11" s="9" t="str">
        <f>'JMC-4 Constant DCF'!A85</f>
        <v>Duke Energy Corporation</v>
      </c>
      <c r="B11" s="83" t="str">
        <f>'JMC-4 Constant DCF'!B85</f>
        <v>DUK</v>
      </c>
      <c r="C11" s="14">
        <f>_xlfn.XLOOKUP($B11,'JMC-4 Constant DCF'!$B$7:$B$20,'JMC-4 Constant DCF'!$L$7:$L$20)</f>
        <v>0.10140250215446792</v>
      </c>
      <c r="D11" s="14">
        <f>_xlfn.XLOOKUP($B11,'JMC-4 Constant DCF'!$B$44:$B$57,'JMC-4 Constant DCF'!$L$44:$L$57)</f>
        <v>0.1034697595624296</v>
      </c>
      <c r="E11" s="14">
        <f>_xlfn.XLOOKUP($B11,'JMC-4 Constant DCF'!$B$81:$B$94,'JMC-4 Constant DCF'!$L$81:$L$94)</f>
        <v>0.10426761220723513</v>
      </c>
      <c r="F11" s="14">
        <f>AVERAGE('JMC-5.2 CAPM'!I13,'JMC-5.2 CAPM'!I43)</f>
        <v>0.1335991058103938</v>
      </c>
      <c r="G11" s="14">
        <f>AVERAGE('JMC-5.2 CAPM'!Q13,'JMC-5.2 CAPM'!Q43)</f>
        <v>0.12595565419338572</v>
      </c>
      <c r="H11" s="14">
        <f t="shared" si="0"/>
        <v>0.10304662464137755</v>
      </c>
      <c r="I11" s="14">
        <f t="shared" si="1"/>
        <v>0.12977738000188976</v>
      </c>
      <c r="J11" s="14">
        <f t="shared" si="3"/>
        <v>0.10120846861941746</v>
      </c>
      <c r="K11" s="14">
        <f>_xlfn.XLOOKUP($B11,'JMC-7 Expected Earnings'!$C$7:$C$20,'JMC-7 Expected Earnings'!$M$7:$M$20)</f>
        <v>9.6418359763484271E-2</v>
      </c>
      <c r="L11" s="5">
        <f t="shared" si="2"/>
        <v>0.10761270825654226</v>
      </c>
    </row>
    <row r="12" spans="1:12">
      <c r="A12" s="9" t="str">
        <f>'JMC-4 Constant DCF'!A86</f>
        <v>Edison International</v>
      </c>
      <c r="B12" s="83" t="str">
        <f>'JMC-4 Constant DCF'!B86</f>
        <v>EIX</v>
      </c>
      <c r="C12" s="14">
        <f>_xlfn.XLOOKUP($B12,'JMC-4 Constant DCF'!$B$7:$B$20,'JMC-4 Constant DCF'!$L$7:$L$20)</f>
        <v>8.4325092398361792E-2</v>
      </c>
      <c r="D12" s="14">
        <f>_xlfn.XLOOKUP($B12,'JMC-4 Constant DCF'!$B$44:$B$57,'JMC-4 Constant DCF'!$L$44:$L$57)</f>
        <v>8.6936401884688513E-2</v>
      </c>
      <c r="E12" s="14">
        <f>_xlfn.XLOOKUP($B12,'JMC-4 Constant DCF'!$B$81:$B$94,'JMC-4 Constant DCF'!$L$81:$L$94)</f>
        <v>8.8608557593425369E-2</v>
      </c>
      <c r="F12" s="14">
        <f>AVERAGE('JMC-5.2 CAPM'!I14,'JMC-5.2 CAPM'!I44)</f>
        <v>0.14571939276847934</v>
      </c>
      <c r="G12" s="14">
        <f>AVERAGE('JMC-5.2 CAPM'!Q14,'JMC-5.2 CAPM'!Q44)</f>
        <v>0.1408899841635517</v>
      </c>
      <c r="H12" s="14">
        <f t="shared" si="0"/>
        <v>8.662335062549191E-2</v>
      </c>
      <c r="I12" s="14">
        <f t="shared" si="1"/>
        <v>0.14330468846601552</v>
      </c>
      <c r="J12" s="14">
        <f t="shared" si="3"/>
        <v>0.10120846861941746</v>
      </c>
      <c r="K12" s="14">
        <f>_xlfn.XLOOKUP($B12,'JMC-7 Expected Earnings'!$C$7:$C$20,'JMC-7 Expected Earnings'!$M$7:$M$20)</f>
        <v>0.12238937259421767</v>
      </c>
      <c r="L12" s="5">
        <f t="shared" si="2"/>
        <v>0.11338147007628564</v>
      </c>
    </row>
    <row r="13" spans="1:12">
      <c r="A13" s="9" t="str">
        <f>'JMC-4 Constant DCF'!A87</f>
        <v>Entergy Corporation</v>
      </c>
      <c r="B13" s="83" t="str">
        <f>'JMC-4 Constant DCF'!B87</f>
        <v>ETR</v>
      </c>
      <c r="C13" s="14">
        <f>_xlfn.XLOOKUP($B13,'JMC-4 Constant DCF'!$B$7:$B$20,'JMC-4 Constant DCF'!$L$7:$L$20)</f>
        <v>8.5055131155085145E-2</v>
      </c>
      <c r="D13" s="14">
        <f>_xlfn.XLOOKUP($B13,'JMC-4 Constant DCF'!$B$44:$B$57,'JMC-4 Constant DCF'!$L$44:$L$57)</f>
        <v>8.7195974149427535E-2</v>
      </c>
      <c r="E13" s="14">
        <f>_xlfn.XLOOKUP($B13,'JMC-4 Constant DCF'!$B$81:$B$94,'JMC-4 Constant DCF'!$L$81:$L$94)</f>
        <v>8.8245871285786745E-2</v>
      </c>
      <c r="F13" s="14">
        <f>AVERAGE('JMC-5.2 CAPM'!I15,'JMC-5.2 CAPM'!I45)</f>
        <v>0.14571939276847934</v>
      </c>
      <c r="G13" s="14">
        <f>AVERAGE('JMC-5.2 CAPM'!Q15,'JMC-5.2 CAPM'!Q45)</f>
        <v>0.14497502230377318</v>
      </c>
      <c r="H13" s="14">
        <f t="shared" si="0"/>
        <v>8.6832325530099799E-2</v>
      </c>
      <c r="I13" s="14">
        <f t="shared" si="1"/>
        <v>0.14534720753612626</v>
      </c>
      <c r="J13" s="14">
        <f t="shared" si="3"/>
        <v>0.10120846861941746</v>
      </c>
      <c r="K13" s="14">
        <f>_xlfn.XLOOKUP($B13,'JMC-7 Expected Earnings'!$C$7:$C$20,'JMC-7 Expected Earnings'!$M$7:$M$20)</f>
        <v>0.11315242897330977</v>
      </c>
      <c r="L13" s="5">
        <f t="shared" si="2"/>
        <v>0.11163510766473833</v>
      </c>
    </row>
    <row r="14" spans="1:12">
      <c r="A14" s="9" t="str">
        <f>'JMC-4 Constant DCF'!A88</f>
        <v xml:space="preserve">Evergy, Inc. </v>
      </c>
      <c r="B14" s="83" t="str">
        <f>'JMC-4 Constant DCF'!B88</f>
        <v>EVRG</v>
      </c>
      <c r="C14" s="14">
        <f>_xlfn.XLOOKUP($B14,'JMC-4 Constant DCF'!$B$7:$B$20,'JMC-4 Constant DCF'!$L$7:$L$20)</f>
        <v>9.6624214726712329E-2</v>
      </c>
      <c r="D14" s="14">
        <f>_xlfn.XLOOKUP($B14,'JMC-4 Constant DCF'!$B$44:$B$57,'JMC-4 Constant DCF'!$L$44:$L$57)</f>
        <v>9.8138181598050753E-2</v>
      </c>
      <c r="E14" s="14">
        <f>_xlfn.XLOOKUP($B14,'JMC-4 Constant DCF'!$B$81:$B$94,'JMC-4 Constant DCF'!$L$81:$L$94)</f>
        <v>9.8330222473557022E-2</v>
      </c>
      <c r="F14" s="14">
        <f>AVERAGE('JMC-5.2 CAPM'!I16,'JMC-5.2 CAPM'!I46)</f>
        <v>0.14571939276847934</v>
      </c>
      <c r="G14" s="14">
        <f>AVERAGE('JMC-5.2 CAPM'!Q16,'JMC-5.2 CAPM'!Q46)</f>
        <v>0.13454333502955423</v>
      </c>
      <c r="H14" s="14">
        <f t="shared" si="0"/>
        <v>9.7697539599440039E-2</v>
      </c>
      <c r="I14" s="14">
        <f t="shared" si="1"/>
        <v>0.14013136389901679</v>
      </c>
      <c r="J14" s="14">
        <f t="shared" si="3"/>
        <v>0.10120846861941746</v>
      </c>
      <c r="K14" s="14">
        <f>_xlfn.XLOOKUP($B14,'JMC-7 Expected Earnings'!$C$7:$C$20,'JMC-7 Expected Earnings'!$M$7:$M$20)</f>
        <v>0.10172806987694326</v>
      </c>
      <c r="L14" s="5">
        <f t="shared" si="2"/>
        <v>0.11019136049870439</v>
      </c>
    </row>
    <row r="15" spans="1:12">
      <c r="A15" s="9" t="str">
        <f>'JMC-4 Constant DCF'!A89</f>
        <v>Hawaiian Electric Industries, Inc.</v>
      </c>
      <c r="B15" s="83" t="str">
        <f>'JMC-4 Constant DCF'!B89</f>
        <v>HE</v>
      </c>
      <c r="C15" s="14">
        <f>_xlfn.XLOOKUP($B15,'JMC-4 Constant DCF'!$B$7:$B$20,'JMC-4 Constant DCF'!$L$7:$L$20)</f>
        <v>5.9879561635568596E-2</v>
      </c>
      <c r="D15" s="14">
        <f>_xlfn.XLOOKUP($B15,'JMC-4 Constant DCF'!$B$44:$B$57,'JMC-4 Constant DCF'!$L$44:$L$57)</f>
        <v>6.0488108104289839E-2</v>
      </c>
      <c r="E15" s="14">
        <f>_xlfn.XLOOKUP($B15,'JMC-4 Constant DCF'!$B$81:$B$94,'JMC-4 Constant DCF'!$L$81:$L$94)</f>
        <v>6.0730108760415832E-2</v>
      </c>
      <c r="F15" s="14">
        <f>AVERAGE('JMC-5.2 CAPM'!I17,'JMC-5.2 CAPM'!I47)</f>
        <v>0.1335991058103938</v>
      </c>
      <c r="G15" s="14">
        <f>AVERAGE('JMC-5.2 CAPM'!Q17,'JMC-5.2 CAPM'!Q47)</f>
        <v>0.11682029624066916</v>
      </c>
      <c r="H15" s="14">
        <f t="shared" si="0"/>
        <v>6.0365926166758087E-2</v>
      </c>
      <c r="I15" s="14">
        <f t="shared" si="1"/>
        <v>0.12520970102553147</v>
      </c>
      <c r="J15" s="14">
        <f t="shared" si="3"/>
        <v>0.10120846861941746</v>
      </c>
      <c r="K15" s="14">
        <f>_xlfn.XLOOKUP($B15,'JMC-7 Expected Earnings'!$C$7:$C$20,'JMC-7 Expected Earnings'!$M$7:$M$20)</f>
        <v>9.7023526848969519E-2</v>
      </c>
      <c r="L15" s="5">
        <f t="shared" si="2"/>
        <v>9.5951905665169146E-2</v>
      </c>
    </row>
    <row r="16" spans="1:12">
      <c r="A16" s="9" t="str">
        <f>'JMC-4 Constant DCF'!A90</f>
        <v>IDACORP, Inc.</v>
      </c>
      <c r="B16" s="83" t="str">
        <f>'JMC-4 Constant DCF'!B90</f>
        <v>IDA</v>
      </c>
      <c r="C16" s="14">
        <f>_xlfn.XLOOKUP($B16,'JMC-4 Constant DCF'!$B$7:$B$20,'JMC-4 Constant DCF'!$L$7:$L$20)</f>
        <v>6.9696952231400253E-2</v>
      </c>
      <c r="D16" s="14">
        <f>_xlfn.XLOOKUP($B16,'JMC-4 Constant DCF'!$B$44:$B$57,'JMC-4 Constant DCF'!$L$44:$L$57)</f>
        <v>7.049192533380691E-2</v>
      </c>
      <c r="E16" s="14">
        <f>_xlfn.XLOOKUP($B16,'JMC-4 Constant DCF'!$B$81:$B$94,'JMC-4 Constant DCF'!$L$81:$L$94)</f>
        <v>7.1055247201608579E-2</v>
      </c>
      <c r="F16" s="14">
        <f>AVERAGE('JMC-5.2 CAPM'!I18,'JMC-5.2 CAPM'!I48)</f>
        <v>0.12753896233135104</v>
      </c>
      <c r="G16" s="14">
        <f>AVERAGE('JMC-5.2 CAPM'!Q18,'JMC-5.2 CAPM'!Q48)</f>
        <v>0.13291394670180001</v>
      </c>
      <c r="H16" s="14">
        <f t="shared" si="0"/>
        <v>7.0414708255605238E-2</v>
      </c>
      <c r="I16" s="14">
        <f t="shared" si="1"/>
        <v>0.13022645451657552</v>
      </c>
      <c r="J16" s="14">
        <f t="shared" si="3"/>
        <v>0.10120846861941746</v>
      </c>
      <c r="K16" s="14">
        <f>_xlfn.XLOOKUP($B16,'JMC-7 Expected Earnings'!$C$7:$C$20,'JMC-7 Expected Earnings'!$M$7:$M$20)</f>
        <v>9.7101272670964217E-2</v>
      </c>
      <c r="L16" s="5">
        <f t="shared" si="2"/>
        <v>9.9737726015640599E-2</v>
      </c>
    </row>
    <row r="17" spans="1:12">
      <c r="A17" s="9" t="str">
        <f>'JMC-4 Constant DCF'!A91</f>
        <v>NextEra Energy, Inc.</v>
      </c>
      <c r="B17" s="83" t="str">
        <f>'JMC-4 Constant DCF'!B91</f>
        <v>NEE</v>
      </c>
      <c r="C17" s="14">
        <f>_xlfn.XLOOKUP($B17,'JMC-4 Constant DCF'!$B$7:$B$20,'JMC-4 Constant DCF'!$L$7:$L$20)</f>
        <v>0.11799094878212429</v>
      </c>
      <c r="D17" s="14">
        <f>_xlfn.XLOOKUP($B17,'JMC-4 Constant DCF'!$B$44:$B$57,'JMC-4 Constant DCF'!$L$44:$L$57)</f>
        <v>0.11808892964345752</v>
      </c>
      <c r="E17" s="14">
        <f>_xlfn.XLOOKUP($B17,'JMC-4 Constant DCF'!$B$81:$B$94,'JMC-4 Constant DCF'!$L$81:$L$94)</f>
        <v>0.11762322248247319</v>
      </c>
      <c r="F17" s="14">
        <f>AVERAGE('JMC-5.2 CAPM'!I19,'JMC-5.2 CAPM'!I49)</f>
        <v>0.14571939276847934</v>
      </c>
      <c r="G17" s="14">
        <f>AVERAGE('JMC-5.2 CAPM'!Q19,'JMC-5.2 CAPM'!Q49)</f>
        <v>0.13468335769819206</v>
      </c>
      <c r="H17" s="14">
        <f t="shared" si="0"/>
        <v>0.11790103363601834</v>
      </c>
      <c r="I17" s="14">
        <f t="shared" si="1"/>
        <v>0.1402013752333357</v>
      </c>
      <c r="J17" s="14">
        <f t="shared" si="3"/>
        <v>0.10120846861941746</v>
      </c>
      <c r="K17" s="14">
        <f>_xlfn.XLOOKUP($B17,'JMC-7 Expected Earnings'!$C$7:$C$20,'JMC-7 Expected Earnings'!$M$7:$M$20)</f>
        <v>0.14050120458349119</v>
      </c>
      <c r="L17" s="5">
        <f t="shared" si="2"/>
        <v>0.12495302051806567</v>
      </c>
    </row>
    <row r="18" spans="1:12">
      <c r="A18" s="9" t="str">
        <f>'JMC-4 Constant DCF'!A92</f>
        <v>OGE Energy Corp.</v>
      </c>
      <c r="B18" s="83" t="str">
        <f>'JMC-4 Constant DCF'!B92</f>
        <v>OGE</v>
      </c>
      <c r="C18" s="14">
        <f>_xlfn.XLOOKUP($B18,'JMC-4 Constant DCF'!$B$7:$B$20,'JMC-4 Constant DCF'!$L$7:$L$20)</f>
        <v>8.0757659140603885E-2</v>
      </c>
      <c r="D18" s="14">
        <f>_xlfn.XLOOKUP($B18,'JMC-4 Constant DCF'!$B$44:$B$57,'JMC-4 Constant DCF'!$L$44:$L$57)</f>
        <v>8.2944051520901591E-2</v>
      </c>
      <c r="E18" s="14">
        <f>_xlfn.XLOOKUP($B18,'JMC-4 Constant DCF'!$B$81:$B$94,'JMC-4 Constant DCF'!$L$81:$L$94)</f>
        <v>8.5247673293635112E-2</v>
      </c>
      <c r="F18" s="14">
        <f>AVERAGE('JMC-5.2 CAPM'!I20,'JMC-5.2 CAPM'!I50)</f>
        <v>0.15783967972656493</v>
      </c>
      <c r="G18" s="14">
        <f>AVERAGE('JMC-5.2 CAPM'!Q20,'JMC-5.2 CAPM'!Q50)</f>
        <v>0.15349652098201341</v>
      </c>
      <c r="H18" s="14">
        <f t="shared" si="0"/>
        <v>8.2983127985046853E-2</v>
      </c>
      <c r="I18" s="14">
        <f t="shared" si="1"/>
        <v>0.15566810035428919</v>
      </c>
      <c r="J18" s="14">
        <f t="shared" si="3"/>
        <v>0.10120846861941746</v>
      </c>
      <c r="K18" s="14">
        <f>_xlfn.XLOOKUP($B18,'JMC-7 Expected Earnings'!$C$7:$C$20,'JMC-7 Expected Earnings'!$M$7:$M$20)</f>
        <v>0.13307395919526227</v>
      </c>
      <c r="L18" s="5">
        <f t="shared" si="2"/>
        <v>0.11823341403850395</v>
      </c>
    </row>
    <row r="19" spans="1:12">
      <c r="A19" s="9" t="str">
        <f>'JMC-4 Constant DCF'!A93</f>
        <v>Portland General Electric Company</v>
      </c>
      <c r="B19" s="83" t="str">
        <f>'JMC-4 Constant DCF'!B93</f>
        <v>POR</v>
      </c>
      <c r="C19" s="14">
        <f>_xlfn.XLOOKUP($B19,'JMC-4 Constant DCF'!$B$7:$B$20,'JMC-4 Constant DCF'!$L$7:$L$20)</f>
        <v>8.476082675829566E-2</v>
      </c>
      <c r="D19" s="14">
        <f>_xlfn.XLOOKUP($B19,'JMC-4 Constant DCF'!$B$44:$B$57,'JMC-4 Constant DCF'!$L$44:$L$57)</f>
        <v>8.5508607895268235E-2</v>
      </c>
      <c r="E19" s="14">
        <f>_xlfn.XLOOKUP($B19,'JMC-4 Constant DCF'!$B$81:$B$94,'JMC-4 Constant DCF'!$L$81:$L$94)</f>
        <v>8.6497802283476838E-2</v>
      </c>
      <c r="F19" s="14">
        <f>AVERAGE('JMC-5.2 CAPM'!I21,'JMC-5.2 CAPM'!I51)</f>
        <v>0.1335991058103938</v>
      </c>
      <c r="G19" s="14">
        <f>AVERAGE('JMC-5.2 CAPM'!Q21,'JMC-5.2 CAPM'!Q51)</f>
        <v>0.13524901834891054</v>
      </c>
      <c r="H19" s="14">
        <f t="shared" si="0"/>
        <v>8.5589078979013578E-2</v>
      </c>
      <c r="I19" s="14">
        <f t="shared" si="1"/>
        <v>0.13442406207965218</v>
      </c>
      <c r="J19" s="14">
        <f t="shared" si="3"/>
        <v>0.10120846861941746</v>
      </c>
      <c r="K19" s="14">
        <f>_xlfn.XLOOKUP($B19,'JMC-7 Expected Earnings'!$C$7:$C$20,'JMC-7 Expected Earnings'!$M$7:$M$20)</f>
        <v>0.10176814810014884</v>
      </c>
      <c r="L19" s="5">
        <f t="shared" si="2"/>
        <v>0.10574743944455801</v>
      </c>
    </row>
    <row r="20" spans="1:12">
      <c r="A20" s="9" t="str">
        <f>'JMC-4 Constant DCF'!A94</f>
        <v>Xcel Energy Inc.</v>
      </c>
      <c r="B20" s="83" t="str">
        <f>'JMC-4 Constant DCF'!B94</f>
        <v>XEL</v>
      </c>
      <c r="C20" s="14">
        <f>_xlfn.XLOOKUP($B20,'JMC-4 Constant DCF'!$B$7:$B$20,'JMC-4 Constant DCF'!$L$7:$L$20)</f>
        <v>9.2542674906901198E-2</v>
      </c>
      <c r="D20" s="14">
        <f>_xlfn.XLOOKUP($B20,'JMC-4 Constant DCF'!$B$44:$B$57,'JMC-4 Constant DCF'!$L$44:$L$57)</f>
        <v>9.3781219468833998E-2</v>
      </c>
      <c r="E20" s="14">
        <f>_xlfn.XLOOKUP($B20,'JMC-4 Constant DCF'!$B$81:$B$94,'JMC-4 Constant DCF'!$L$81:$L$94)</f>
        <v>9.4659373203108133E-2</v>
      </c>
      <c r="F20" s="14">
        <f>AVERAGE('JMC-5.2 CAPM'!I22,'JMC-5.2 CAPM'!I52)</f>
        <v>0.12753896233135104</v>
      </c>
      <c r="G20" s="14">
        <f>AVERAGE('JMC-5.2 CAPM'!Q22,'JMC-5.2 CAPM'!Q52)</f>
        <v>0.12779446769605063</v>
      </c>
      <c r="H20" s="14">
        <f t="shared" si="0"/>
        <v>9.3661089192947786E-2</v>
      </c>
      <c r="I20" s="14">
        <f t="shared" si="1"/>
        <v>0.12766671501370083</v>
      </c>
      <c r="J20" s="14">
        <f t="shared" si="3"/>
        <v>0.10120846861941746</v>
      </c>
      <c r="K20" s="14">
        <f>_xlfn.XLOOKUP($B20,'JMC-7 Expected Earnings'!$C$7:$C$20,'JMC-7 Expected Earnings'!$M$7:$M$20)</f>
        <v>0.11307080745908356</v>
      </c>
      <c r="L20" s="5">
        <f t="shared" si="2"/>
        <v>0.1089017700712874</v>
      </c>
    </row>
    <row r="21" spans="1:12" ht="13.5" thickBot="1">
      <c r="A21" s="68"/>
      <c r="B21" s="69"/>
      <c r="C21" s="70"/>
      <c r="D21" s="70"/>
      <c r="E21" s="70"/>
      <c r="F21" s="60"/>
      <c r="G21" s="60"/>
      <c r="H21" s="70"/>
      <c r="I21" s="60"/>
      <c r="J21" s="60"/>
      <c r="K21" s="60"/>
      <c r="L21" s="61"/>
    </row>
    <row r="22" spans="1:12">
      <c r="A22" s="9" t="s">
        <v>14</v>
      </c>
      <c r="C22" s="5">
        <f t="shared" ref="C22:K22" si="4">AVERAGE(C7:C20)</f>
        <v>8.8755457061200027E-2</v>
      </c>
      <c r="D22" s="5">
        <f t="shared" si="4"/>
        <v>9.0093122318884208E-2</v>
      </c>
      <c r="E22" s="5">
        <f t="shared" si="4"/>
        <v>9.0902544977420091E-2</v>
      </c>
      <c r="F22" s="5">
        <f t="shared" si="4"/>
        <v>0.13706204494127536</v>
      </c>
      <c r="G22" s="5">
        <f t="shared" si="4"/>
        <v>0.13391985133913092</v>
      </c>
      <c r="H22" s="5">
        <f t="shared" si="4"/>
        <v>8.9917041452501428E-2</v>
      </c>
      <c r="I22" s="5">
        <f t="shared" si="4"/>
        <v>0.13549094814020315</v>
      </c>
      <c r="J22" s="5">
        <f t="shared" si="4"/>
        <v>0.10120846861941746</v>
      </c>
      <c r="K22" s="5">
        <f t="shared" si="4"/>
        <v>0.11028621076669699</v>
      </c>
      <c r="L22" s="5">
        <f>AVERAGE(L7:L20)</f>
        <v>0.10922566724470477</v>
      </c>
    </row>
    <row r="23" spans="1:12">
      <c r="A23" s="9" t="s">
        <v>15</v>
      </c>
      <c r="C23" s="5">
        <f t="shared" ref="C23:K23" si="5">MEDIAN(C7:C20)</f>
        <v>8.8798903030993165E-2</v>
      </c>
      <c r="D23" s="5">
        <f t="shared" si="5"/>
        <v>9.0488596809130767E-2</v>
      </c>
      <c r="E23" s="5">
        <f t="shared" si="5"/>
        <v>9.1633965398266751E-2</v>
      </c>
      <c r="F23" s="5">
        <f t="shared" si="5"/>
        <v>0.1335991058103938</v>
      </c>
      <c r="G23" s="5">
        <f t="shared" si="5"/>
        <v>0.13431217956804509</v>
      </c>
      <c r="H23" s="5">
        <f t="shared" si="5"/>
        <v>9.0246707361523792E-2</v>
      </c>
      <c r="I23" s="5">
        <f t="shared" si="5"/>
        <v>0.13413206351905854</v>
      </c>
      <c r="J23" s="5">
        <f t="shared" si="5"/>
        <v>0.10120846861941746</v>
      </c>
      <c r="K23" s="5">
        <f t="shared" si="5"/>
        <v>0.11081033635526763</v>
      </c>
      <c r="L23" s="5">
        <f>MEDIAN(L7:L20)</f>
        <v>0.10849375040447859</v>
      </c>
    </row>
    <row r="24" spans="1:12">
      <c r="A24" s="9" t="s">
        <v>16</v>
      </c>
      <c r="C24" s="5">
        <f t="shared" ref="C24:L24" si="6">MIN(C7:C20)</f>
        <v>5.9879561635568596E-2</v>
      </c>
      <c r="D24" s="5">
        <f t="shared" si="6"/>
        <v>6.0488108104289839E-2</v>
      </c>
      <c r="E24" s="5">
        <f t="shared" si="6"/>
        <v>6.0730108760415832E-2</v>
      </c>
      <c r="F24" s="5">
        <f t="shared" si="6"/>
        <v>0.12147881885230827</v>
      </c>
      <c r="G24" s="5">
        <f t="shared" si="6"/>
        <v>0.11682029624066916</v>
      </c>
      <c r="H24" s="5">
        <f t="shared" si="6"/>
        <v>6.0365926166758087E-2</v>
      </c>
      <c r="I24" s="5">
        <f t="shared" si="6"/>
        <v>0.12520970102553147</v>
      </c>
      <c r="J24" s="5">
        <f t="shared" si="6"/>
        <v>0.10120846861941746</v>
      </c>
      <c r="K24" s="5">
        <f t="shared" si="6"/>
        <v>9.2181775873031044E-2</v>
      </c>
      <c r="L24" s="5">
        <f t="shared" si="6"/>
        <v>9.5951905665169146E-2</v>
      </c>
    </row>
    <row r="25" spans="1:12">
      <c r="A25" s="9" t="s">
        <v>17</v>
      </c>
      <c r="C25" s="10">
        <f t="shared" ref="C25:L25" si="7">MAX(C7:C20)</f>
        <v>0.11799094878212429</v>
      </c>
      <c r="D25" s="10">
        <f t="shared" si="7"/>
        <v>0.11808892964345752</v>
      </c>
      <c r="E25" s="10">
        <f t="shared" si="7"/>
        <v>0.11762322248247319</v>
      </c>
      <c r="F25" s="10">
        <f t="shared" si="7"/>
        <v>0.15783967972656493</v>
      </c>
      <c r="G25" s="10">
        <f t="shared" si="7"/>
        <v>0.15349652098201341</v>
      </c>
      <c r="H25" s="10">
        <f t="shared" si="7"/>
        <v>0.11790103363601834</v>
      </c>
      <c r="I25" s="10">
        <f t="shared" si="7"/>
        <v>0.15566810035428919</v>
      </c>
      <c r="J25" s="10">
        <f t="shared" si="7"/>
        <v>0.10120846861941746</v>
      </c>
      <c r="K25" s="10">
        <f t="shared" si="7"/>
        <v>0.14050120458349119</v>
      </c>
      <c r="L25" s="10">
        <f t="shared" si="7"/>
        <v>0.12495302051806567</v>
      </c>
    </row>
    <row r="26" spans="1:12">
      <c r="A26" s="9"/>
      <c r="C26" s="10"/>
      <c r="D26" s="10"/>
      <c r="E26" s="10"/>
      <c r="F26" s="10"/>
      <c r="G26" s="10"/>
      <c r="H26" s="10"/>
      <c r="I26" s="10"/>
      <c r="J26" s="10"/>
      <c r="K26" s="10"/>
      <c r="L26" s="10"/>
    </row>
    <row r="27" spans="1:12">
      <c r="A27" s="9"/>
      <c r="C27" s="10"/>
      <c r="D27" s="10"/>
      <c r="E27" s="10"/>
      <c r="F27" s="10"/>
      <c r="G27" s="10"/>
      <c r="H27" s="10"/>
      <c r="I27" s="10"/>
      <c r="J27" s="10"/>
      <c r="K27" s="10"/>
      <c r="L27" s="10"/>
    </row>
    <row r="28" spans="1:12">
      <c r="A28" s="9"/>
      <c r="C28" s="10"/>
      <c r="D28" s="10"/>
      <c r="E28" s="10"/>
      <c r="F28" s="10"/>
      <c r="G28" s="10"/>
      <c r="H28" s="10"/>
      <c r="I28" s="10"/>
      <c r="J28" s="10"/>
      <c r="K28" s="10"/>
      <c r="L28" s="10"/>
    </row>
    <row r="29" spans="1:12">
      <c r="A29" s="9" t="s">
        <v>18</v>
      </c>
    </row>
    <row r="30" spans="1:12">
      <c r="A30" s="9" t="s">
        <v>19</v>
      </c>
    </row>
    <row r="31" spans="1:12">
      <c r="A31" s="9" t="s">
        <v>20</v>
      </c>
    </row>
  </sheetData>
  <conditionalFormatting sqref="A22:A28 A7:B21">
    <cfRule type="expression" dxfId="34" priority="10">
      <formula>"(blank)"</formula>
    </cfRule>
  </conditionalFormatting>
  <conditionalFormatting sqref="A22:A28 A7:B21">
    <cfRule type="expression" dxfId="33" priority="11">
      <formula>#REF!</formula>
    </cfRule>
  </conditionalFormatting>
  <printOptions horizontalCentered="1"/>
  <pageMargins left="0.6" right="0.6" top="0.85" bottom="0.6" header="0.6" footer="0.3"/>
  <pageSetup scale="74" orientation="landscape" useFirstPageNumber="1" r:id="rId1"/>
  <headerFooter scaleWithDoc="0">
    <oddHeader>&amp;RDocket No. 44280
Exhibit JMC-2
Page &amp;P of &amp;N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174062-D22E-45FE-9AD5-5BF03DC68F52}">
  <sheetPr>
    <pageSetUpPr fitToPage="1"/>
  </sheetPr>
  <dimension ref="A2:N30"/>
  <sheetViews>
    <sheetView view="pageLayout" zoomScale="80" zoomScaleNormal="90" zoomScaleSheetLayoutView="100" zoomScalePageLayoutView="80" workbookViewId="0">
      <selection activeCell="A27" sqref="A27:F27"/>
    </sheetView>
  </sheetViews>
  <sheetFormatPr defaultColWidth="5.85546875" defaultRowHeight="12.75"/>
  <cols>
    <col min="1" max="1" width="36.42578125" style="107" customWidth="1"/>
    <col min="2" max="12" width="10.5703125" style="107" customWidth="1"/>
    <col min="13" max="14" width="13.28515625" style="107" customWidth="1"/>
    <col min="15" max="16384" width="5.85546875" style="107"/>
  </cols>
  <sheetData>
    <row r="2" spans="1:14">
      <c r="A2" s="265" t="s">
        <v>21</v>
      </c>
      <c r="B2" s="265"/>
      <c r="C2" s="265"/>
      <c r="D2" s="265"/>
      <c r="E2" s="265"/>
      <c r="F2" s="265"/>
      <c r="G2" s="265"/>
      <c r="H2" s="265"/>
      <c r="I2" s="265"/>
      <c r="J2" s="265"/>
      <c r="K2" s="265"/>
      <c r="L2" s="265"/>
      <c r="M2" s="134"/>
      <c r="N2" s="134"/>
    </row>
    <row r="4" spans="1:14" ht="13.5" thickBot="1">
      <c r="C4" s="135" t="s">
        <v>22</v>
      </c>
      <c r="D4" s="135" t="s">
        <v>23</v>
      </c>
      <c r="E4" s="135" t="s">
        <v>24</v>
      </c>
      <c r="F4" s="135" t="s">
        <v>25</v>
      </c>
      <c r="G4" s="135" t="s">
        <v>26</v>
      </c>
      <c r="H4" s="135" t="s">
        <v>27</v>
      </c>
      <c r="I4" s="135" t="s">
        <v>28</v>
      </c>
      <c r="J4" s="135" t="s">
        <v>29</v>
      </c>
      <c r="K4" s="135" t="s">
        <v>30</v>
      </c>
      <c r="L4" s="135" t="s">
        <v>31</v>
      </c>
    </row>
    <row r="5" spans="1:14" ht="90" customHeight="1">
      <c r="A5" s="136" t="s">
        <v>3</v>
      </c>
      <c r="B5" s="137" t="s">
        <v>32</v>
      </c>
      <c r="C5" s="137" t="s">
        <v>33</v>
      </c>
      <c r="D5" s="138" t="s">
        <v>34</v>
      </c>
      <c r="E5" s="138" t="s">
        <v>35</v>
      </c>
      <c r="F5" s="138" t="s">
        <v>36</v>
      </c>
      <c r="G5" s="139" t="s">
        <v>37</v>
      </c>
      <c r="H5" s="138" t="s">
        <v>38</v>
      </c>
      <c r="I5" s="138" t="s">
        <v>39</v>
      </c>
      <c r="J5" s="138" t="s">
        <v>40</v>
      </c>
      <c r="K5" s="138" t="s">
        <v>41</v>
      </c>
      <c r="L5" s="138" t="s">
        <v>42</v>
      </c>
    </row>
    <row r="6" spans="1:14">
      <c r="C6" s="135"/>
      <c r="D6" s="140"/>
      <c r="E6" s="140"/>
      <c r="F6" s="140"/>
      <c r="G6" s="141"/>
      <c r="H6" s="141"/>
      <c r="I6" s="140"/>
      <c r="J6" s="140"/>
      <c r="K6" s="140"/>
      <c r="L6" s="140"/>
    </row>
    <row r="7" spans="1:14">
      <c r="A7" s="8" t="s">
        <v>43</v>
      </c>
      <c r="B7" s="83" t="s">
        <v>44</v>
      </c>
      <c r="C7" s="135" t="s">
        <v>45</v>
      </c>
      <c r="D7" s="135" t="s">
        <v>46</v>
      </c>
      <c r="E7" s="135" t="s">
        <v>45</v>
      </c>
      <c r="F7" s="135" t="s">
        <v>45</v>
      </c>
      <c r="G7" s="135" t="s">
        <v>45</v>
      </c>
      <c r="H7" s="142">
        <v>0.85000261459516258</v>
      </c>
      <c r="I7" s="142">
        <v>0.94973399645185064</v>
      </c>
      <c r="J7" s="142">
        <v>0.98435969068178408</v>
      </c>
      <c r="K7" s="142">
        <v>0.98091502167850775</v>
      </c>
      <c r="L7" s="135" t="s">
        <v>47</v>
      </c>
    </row>
    <row r="8" spans="1:14">
      <c r="A8" s="8" t="s">
        <v>48</v>
      </c>
      <c r="B8" s="83" t="s">
        <v>49</v>
      </c>
      <c r="C8" s="135" t="s">
        <v>45</v>
      </c>
      <c r="D8" s="135" t="s">
        <v>50</v>
      </c>
      <c r="E8" s="135" t="s">
        <v>45</v>
      </c>
      <c r="F8" s="135" t="s">
        <v>45</v>
      </c>
      <c r="G8" s="135" t="s">
        <v>45</v>
      </c>
      <c r="H8" s="142">
        <v>0.97770856390052918</v>
      </c>
      <c r="I8" s="142">
        <v>0.96599581863919626</v>
      </c>
      <c r="J8" s="142">
        <v>0.86406180099544339</v>
      </c>
      <c r="K8" s="142">
        <v>0.91184545313469878</v>
      </c>
      <c r="L8" s="135" t="s">
        <v>47</v>
      </c>
    </row>
    <row r="9" spans="1:14">
      <c r="A9" s="8" t="s">
        <v>51</v>
      </c>
      <c r="B9" s="83" t="s">
        <v>52</v>
      </c>
      <c r="C9" s="135" t="s">
        <v>45</v>
      </c>
      <c r="D9" s="135" t="s">
        <v>53</v>
      </c>
      <c r="E9" s="135" t="s">
        <v>45</v>
      </c>
      <c r="F9" s="135" t="s">
        <v>45</v>
      </c>
      <c r="G9" s="135" t="s">
        <v>45</v>
      </c>
      <c r="H9" s="142">
        <v>1</v>
      </c>
      <c r="I9" s="142">
        <v>1</v>
      </c>
      <c r="J9" s="142">
        <v>0.82233120435763585</v>
      </c>
      <c r="K9" s="142">
        <v>0.85031151770351732</v>
      </c>
      <c r="L9" s="135" t="s">
        <v>47</v>
      </c>
    </row>
    <row r="10" spans="1:14">
      <c r="A10" s="8" t="s">
        <v>54</v>
      </c>
      <c r="B10" s="83" t="s">
        <v>55</v>
      </c>
      <c r="C10" s="135" t="s">
        <v>45</v>
      </c>
      <c r="D10" s="135" t="s">
        <v>50</v>
      </c>
      <c r="E10" s="135" t="s">
        <v>45</v>
      </c>
      <c r="F10" s="135" t="s">
        <v>45</v>
      </c>
      <c r="G10" s="135" t="s">
        <v>45</v>
      </c>
      <c r="H10" s="142">
        <v>0.95990366071923638</v>
      </c>
      <c r="I10" s="142">
        <v>0.95477091284254689</v>
      </c>
      <c r="J10" s="142">
        <v>1</v>
      </c>
      <c r="K10" s="142">
        <v>1</v>
      </c>
      <c r="L10" s="135" t="s">
        <v>47</v>
      </c>
    </row>
    <row r="11" spans="1:14">
      <c r="A11" s="8" t="s">
        <v>56</v>
      </c>
      <c r="B11" s="83" t="s">
        <v>57</v>
      </c>
      <c r="C11" s="135" t="s">
        <v>45</v>
      </c>
      <c r="D11" s="135" t="s">
        <v>53</v>
      </c>
      <c r="E11" s="135" t="s">
        <v>45</v>
      </c>
      <c r="F11" s="135" t="s">
        <v>45</v>
      </c>
      <c r="G11" s="135" t="s">
        <v>45</v>
      </c>
      <c r="H11" s="142">
        <v>0.98426278322341787</v>
      </c>
      <c r="I11" s="142">
        <v>0.99363057324840776</v>
      </c>
      <c r="J11" s="142">
        <v>0.92150189418847683</v>
      </c>
      <c r="K11" s="142">
        <v>0.90892081745097852</v>
      </c>
      <c r="L11" s="135" t="s">
        <v>47</v>
      </c>
    </row>
    <row r="12" spans="1:14">
      <c r="A12" s="8" t="s">
        <v>58</v>
      </c>
      <c r="B12" s="83" t="s">
        <v>59</v>
      </c>
      <c r="C12" s="135" t="s">
        <v>45</v>
      </c>
      <c r="D12" s="135" t="s">
        <v>46</v>
      </c>
      <c r="E12" s="135" t="s">
        <v>45</v>
      </c>
      <c r="F12" s="135" t="s">
        <v>45</v>
      </c>
      <c r="G12" s="135" t="s">
        <v>45</v>
      </c>
      <c r="H12" s="142">
        <v>0.99741425425227315</v>
      </c>
      <c r="I12" s="142">
        <v>1.0024635349759472</v>
      </c>
      <c r="J12" s="142">
        <v>1</v>
      </c>
      <c r="K12" s="142">
        <v>1</v>
      </c>
      <c r="L12" s="135" t="s">
        <v>47</v>
      </c>
    </row>
    <row r="13" spans="1:14">
      <c r="A13" s="8" t="s">
        <v>60</v>
      </c>
      <c r="B13" s="83" t="s">
        <v>61</v>
      </c>
      <c r="C13" s="135" t="s">
        <v>45</v>
      </c>
      <c r="D13" s="135" t="s">
        <v>53</v>
      </c>
      <c r="E13" s="135" t="s">
        <v>45</v>
      </c>
      <c r="F13" s="135" t="s">
        <v>45</v>
      </c>
      <c r="G13" s="135" t="s">
        <v>45</v>
      </c>
      <c r="H13" s="142">
        <v>0.90943219587261837</v>
      </c>
      <c r="I13" s="142">
        <v>1</v>
      </c>
      <c r="J13" s="142">
        <v>0.98535841659486589</v>
      </c>
      <c r="K13" s="142">
        <v>0.99531010026756583</v>
      </c>
      <c r="L13" s="135" t="s">
        <v>47</v>
      </c>
    </row>
    <row r="14" spans="1:14">
      <c r="A14" s="8" t="s">
        <v>62</v>
      </c>
      <c r="B14" s="83" t="s">
        <v>63</v>
      </c>
      <c r="C14" s="135" t="s">
        <v>45</v>
      </c>
      <c r="D14" s="135" t="s">
        <v>50</v>
      </c>
      <c r="E14" s="135" t="s">
        <v>45</v>
      </c>
      <c r="F14" s="135" t="s">
        <v>45</v>
      </c>
      <c r="G14" s="135" t="s">
        <v>45</v>
      </c>
      <c r="H14" s="142">
        <v>1</v>
      </c>
      <c r="I14" s="142">
        <v>1</v>
      </c>
      <c r="J14" s="142">
        <v>1</v>
      </c>
      <c r="K14" s="142">
        <v>1</v>
      </c>
      <c r="L14" s="135" t="s">
        <v>47</v>
      </c>
    </row>
    <row r="15" spans="1:14">
      <c r="A15" s="8" t="s">
        <v>64</v>
      </c>
      <c r="B15" s="83" t="s">
        <v>65</v>
      </c>
      <c r="C15" s="135" t="s">
        <v>45</v>
      </c>
      <c r="D15" s="135" t="s">
        <v>66</v>
      </c>
      <c r="E15" s="135" t="s">
        <v>45</v>
      </c>
      <c r="F15" s="135" t="s">
        <v>45</v>
      </c>
      <c r="G15" s="135" t="s">
        <v>45</v>
      </c>
      <c r="H15" s="142">
        <v>0.88491913720342152</v>
      </c>
      <c r="I15" s="142">
        <v>0.77187595595786151</v>
      </c>
      <c r="J15" s="142">
        <v>1</v>
      </c>
      <c r="K15" s="142">
        <v>1</v>
      </c>
      <c r="L15" s="135" t="s">
        <v>47</v>
      </c>
    </row>
    <row r="16" spans="1:14">
      <c r="A16" s="8" t="s">
        <v>67</v>
      </c>
      <c r="B16" s="83" t="s">
        <v>68</v>
      </c>
      <c r="C16" s="135" t="s">
        <v>45</v>
      </c>
      <c r="D16" s="135" t="s">
        <v>46</v>
      </c>
      <c r="E16" s="135" t="s">
        <v>45</v>
      </c>
      <c r="F16" s="135" t="s">
        <v>45</v>
      </c>
      <c r="G16" s="135" t="s">
        <v>45</v>
      </c>
      <c r="H16" s="142">
        <v>0.99769994970684783</v>
      </c>
      <c r="I16" s="142">
        <v>0.99836497447596351</v>
      </c>
      <c r="J16" s="142">
        <v>1</v>
      </c>
      <c r="K16" s="142">
        <v>1</v>
      </c>
      <c r="L16" s="135" t="s">
        <v>47</v>
      </c>
    </row>
    <row r="17" spans="1:12">
      <c r="A17" s="107" t="s">
        <v>69</v>
      </c>
      <c r="B17" s="83" t="s">
        <v>70</v>
      </c>
      <c r="C17" s="135" t="s">
        <v>45</v>
      </c>
      <c r="D17" s="135" t="s">
        <v>50</v>
      </c>
      <c r="E17" s="135" t="s">
        <v>45</v>
      </c>
      <c r="F17" s="135" t="s">
        <v>45</v>
      </c>
      <c r="G17" s="135" t="s">
        <v>45</v>
      </c>
      <c r="H17" s="142">
        <v>0.75473690568255536</v>
      </c>
      <c r="I17" s="142">
        <v>0.84394912540188616</v>
      </c>
      <c r="J17" s="142">
        <v>1</v>
      </c>
      <c r="K17" s="142">
        <v>1</v>
      </c>
      <c r="L17" s="135" t="s">
        <v>47</v>
      </c>
    </row>
    <row r="18" spans="1:12">
      <c r="A18" s="8" t="s">
        <v>71</v>
      </c>
      <c r="B18" s="83" t="s">
        <v>72</v>
      </c>
      <c r="C18" s="135" t="s">
        <v>45</v>
      </c>
      <c r="D18" s="135" t="s">
        <v>53</v>
      </c>
      <c r="E18" s="135" t="s">
        <v>45</v>
      </c>
      <c r="F18" s="135" t="s">
        <v>45</v>
      </c>
      <c r="G18" s="135" t="s">
        <v>45</v>
      </c>
      <c r="H18" s="142">
        <v>1</v>
      </c>
      <c r="I18" s="142">
        <v>1</v>
      </c>
      <c r="J18" s="142">
        <v>1</v>
      </c>
      <c r="K18" s="142">
        <v>1</v>
      </c>
      <c r="L18" s="135" t="s">
        <v>47</v>
      </c>
    </row>
    <row r="19" spans="1:12">
      <c r="A19" s="8" t="s">
        <v>73</v>
      </c>
      <c r="B19" s="83" t="s">
        <v>74</v>
      </c>
      <c r="C19" s="135" t="s">
        <v>45</v>
      </c>
      <c r="D19" s="135" t="s">
        <v>53</v>
      </c>
      <c r="E19" s="135" t="s">
        <v>45</v>
      </c>
      <c r="F19" s="135" t="s">
        <v>45</v>
      </c>
      <c r="G19" s="135" t="s">
        <v>45</v>
      </c>
      <c r="H19" s="142">
        <v>1</v>
      </c>
      <c r="I19" s="142">
        <v>1</v>
      </c>
      <c r="J19" s="142">
        <v>1</v>
      </c>
      <c r="K19" s="142">
        <v>1</v>
      </c>
      <c r="L19" s="135" t="s">
        <v>47</v>
      </c>
    </row>
    <row r="20" spans="1:12">
      <c r="A20" s="8" t="s">
        <v>75</v>
      </c>
      <c r="B20" s="83" t="s">
        <v>76</v>
      </c>
      <c r="C20" s="135" t="s">
        <v>45</v>
      </c>
      <c r="D20" s="135" t="s">
        <v>50</v>
      </c>
      <c r="E20" s="135" t="s">
        <v>45</v>
      </c>
      <c r="F20" s="135" t="s">
        <v>45</v>
      </c>
      <c r="G20" s="135" t="s">
        <v>45</v>
      </c>
      <c r="H20" s="142">
        <v>0.9929084054107683</v>
      </c>
      <c r="I20" s="142">
        <v>1</v>
      </c>
      <c r="J20" s="142">
        <v>0.84452807520082052</v>
      </c>
      <c r="K20" s="142">
        <v>0.86467189233864328</v>
      </c>
      <c r="L20" s="135" t="s">
        <v>47</v>
      </c>
    </row>
    <row r="21" spans="1:12" ht="13.5" thickBot="1">
      <c r="A21" s="143"/>
      <c r="B21" s="144"/>
      <c r="C21" s="144"/>
      <c r="D21" s="145"/>
      <c r="E21" s="145"/>
      <c r="F21" s="145"/>
      <c r="G21" s="145"/>
      <c r="H21" s="146"/>
      <c r="I21" s="146"/>
      <c r="J21" s="146"/>
      <c r="K21" s="146"/>
      <c r="L21" s="145"/>
    </row>
    <row r="23" spans="1:12">
      <c r="A23" s="147" t="s">
        <v>77</v>
      </c>
    </row>
    <row r="24" spans="1:12">
      <c r="A24" s="107" t="s">
        <v>78</v>
      </c>
    </row>
    <row r="25" spans="1:12">
      <c r="A25" s="107" t="s">
        <v>79</v>
      </c>
    </row>
    <row r="26" spans="1:12">
      <c r="A26" s="107" t="s">
        <v>80</v>
      </c>
    </row>
    <row r="27" spans="1:12">
      <c r="A27" s="107" t="s">
        <v>81</v>
      </c>
    </row>
    <row r="28" spans="1:12">
      <c r="A28" s="107" t="s">
        <v>82</v>
      </c>
    </row>
    <row r="29" spans="1:12">
      <c r="A29" s="107" t="s">
        <v>83</v>
      </c>
    </row>
    <row r="30" spans="1:12">
      <c r="A30" s="107" t="s">
        <v>84</v>
      </c>
    </row>
  </sheetData>
  <mergeCells count="1">
    <mergeCell ref="A2:L2"/>
  </mergeCells>
  <conditionalFormatting sqref="A7:B16 A18:B21">
    <cfRule type="expression" dxfId="32" priority="5">
      <formula>"(blank)"</formula>
    </cfRule>
  </conditionalFormatting>
  <conditionalFormatting sqref="A7:B16 A18:B21">
    <cfRule type="expression" dxfId="31" priority="6">
      <formula>#REF!</formula>
    </cfRule>
  </conditionalFormatting>
  <conditionalFormatting sqref="C21">
    <cfRule type="expression" dxfId="30" priority="3">
      <formula>"(blank)"</formula>
    </cfRule>
  </conditionalFormatting>
  <conditionalFormatting sqref="C21">
    <cfRule type="expression" dxfId="29" priority="4">
      <formula>#REF!</formula>
    </cfRule>
  </conditionalFormatting>
  <conditionalFormatting sqref="B17">
    <cfRule type="expression" dxfId="28" priority="1">
      <formula>"(blank)"</formula>
    </cfRule>
  </conditionalFormatting>
  <conditionalFormatting sqref="B17">
    <cfRule type="expression" dxfId="27" priority="2">
      <formula>#REF!</formula>
    </cfRule>
  </conditionalFormatting>
  <printOptions horizontalCentered="1"/>
  <pageMargins left="0.6" right="0.6" top="0.85" bottom="0.6" header="0.6" footer="0.3"/>
  <pageSetup scale="83" orientation="landscape" useFirstPageNumber="1" r:id="rId1"/>
  <headerFooter scaleWithDoc="0">
    <oddHeader>&amp;RDocket No. 44280
Exhibit JMC-3
Page &amp;P of &amp;N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M110"/>
  <sheetViews>
    <sheetView view="pageLayout" zoomScaleNormal="100" zoomScaleSheetLayoutView="100" workbookViewId="0">
      <selection activeCell="A27" sqref="A27:F27"/>
    </sheetView>
  </sheetViews>
  <sheetFormatPr defaultRowHeight="12.75"/>
  <cols>
    <col min="1" max="1" width="32.7109375" customWidth="1"/>
    <col min="2" max="13" width="10.7109375" customWidth="1"/>
  </cols>
  <sheetData>
    <row r="1" spans="1:13">
      <c r="M1" s="6"/>
    </row>
    <row r="2" spans="1:13">
      <c r="A2" s="3" t="s">
        <v>85</v>
      </c>
      <c r="B2" s="3"/>
      <c r="C2" s="3"/>
      <c r="D2" s="3"/>
      <c r="E2" s="3"/>
      <c r="F2" s="3"/>
      <c r="G2" s="3"/>
      <c r="H2" s="3"/>
      <c r="I2" s="3"/>
      <c r="J2" s="3"/>
      <c r="K2" s="3"/>
      <c r="L2" s="3"/>
      <c r="M2" s="3"/>
    </row>
    <row r="4" spans="1:13" ht="13.5" thickBot="1">
      <c r="C4" s="1" t="s">
        <v>22</v>
      </c>
      <c r="D4" s="15" t="s">
        <v>23</v>
      </c>
      <c r="E4" s="15" t="s">
        <v>24</v>
      </c>
      <c r="F4" s="15" t="s">
        <v>25</v>
      </c>
      <c r="G4" s="1" t="s">
        <v>26</v>
      </c>
      <c r="H4" s="15" t="s">
        <v>27</v>
      </c>
      <c r="I4" s="1" t="s">
        <v>28</v>
      </c>
      <c r="J4" s="1" t="s">
        <v>29</v>
      </c>
      <c r="K4" s="1" t="s">
        <v>30</v>
      </c>
      <c r="L4" s="1" t="s">
        <v>31</v>
      </c>
      <c r="M4" s="1" t="s">
        <v>86</v>
      </c>
    </row>
    <row r="5" spans="1:13" ht="51">
      <c r="A5" s="96" t="s">
        <v>3</v>
      </c>
      <c r="B5" s="214" t="s">
        <v>32</v>
      </c>
      <c r="C5" s="97" t="s">
        <v>87</v>
      </c>
      <c r="D5" s="96" t="s">
        <v>88</v>
      </c>
      <c r="E5" s="97" t="s">
        <v>89</v>
      </c>
      <c r="F5" s="97" t="s">
        <v>90</v>
      </c>
      <c r="G5" s="97" t="s">
        <v>91</v>
      </c>
      <c r="H5" s="123" t="s">
        <v>92</v>
      </c>
      <c r="I5" s="123" t="s">
        <v>93</v>
      </c>
      <c r="J5" s="123" t="s">
        <v>94</v>
      </c>
      <c r="K5" s="97" t="s">
        <v>95</v>
      </c>
      <c r="L5" s="97" t="s">
        <v>96</v>
      </c>
      <c r="M5" s="97" t="s">
        <v>97</v>
      </c>
    </row>
    <row r="7" spans="1:13">
      <c r="A7" s="9" t="s">
        <v>43</v>
      </c>
      <c r="B7" s="83" t="s">
        <v>44</v>
      </c>
      <c r="C7" s="4">
        <v>2.6</v>
      </c>
      <c r="D7" s="4">
        <v>64.195666666666668</v>
      </c>
      <c r="E7" s="14">
        <f t="shared" ref="E7:E11" si="0">C7/D7</f>
        <v>4.0501176091844206E-2</v>
      </c>
      <c r="F7" s="14">
        <f>E7*(1+(0.5*J7))</f>
        <v>4.1682797904323755E-2</v>
      </c>
      <c r="G7" s="5">
        <v>0.06</v>
      </c>
      <c r="H7" s="5">
        <v>5.67E-2</v>
      </c>
      <c r="I7" s="5" t="s">
        <v>98</v>
      </c>
      <c r="J7" s="14">
        <f>AVERAGE(G7:I7)</f>
        <v>5.8349999999999999E-2</v>
      </c>
      <c r="K7" s="14">
        <f>E7*(1+(0.5*MIN(G7:I7)))+MIN(G7:I7)</f>
        <v>9.834938443404799E-2</v>
      </c>
      <c r="L7" s="14">
        <f>J7+F7</f>
        <v>0.10003279790432376</v>
      </c>
      <c r="M7" s="14">
        <f t="shared" ref="M7" si="1">E7*(1+(0.5*MAX(G7:I7)))+MAX(G7:I7)</f>
        <v>0.10171621137459953</v>
      </c>
    </row>
    <row r="8" spans="1:13">
      <c r="A8" s="9" t="s">
        <v>48</v>
      </c>
      <c r="B8" s="83" t="s">
        <v>49</v>
      </c>
      <c r="C8" s="4">
        <v>1.71</v>
      </c>
      <c r="D8" s="4">
        <v>62.562666666666679</v>
      </c>
      <c r="E8" s="14">
        <f t="shared" si="0"/>
        <v>2.7332594518562715E-2</v>
      </c>
      <c r="F8" s="14">
        <f t="shared" ref="F8:F11" si="2">E8*(1+(0.5*J8))</f>
        <v>2.8084240867823192E-2</v>
      </c>
      <c r="G8" s="5">
        <v>4.4999999999999998E-2</v>
      </c>
      <c r="H8" s="5">
        <v>0.06</v>
      </c>
      <c r="I8" s="5">
        <v>0.06</v>
      </c>
      <c r="J8" s="14">
        <f t="shared" ref="J8:J20" si="3">AVERAGE(G8:I8)</f>
        <v>5.4999999999999993E-2</v>
      </c>
      <c r="K8" s="14">
        <f t="shared" ref="K8:K20" si="4">E8*(1+(0.5*MIN(G8:I8)))+MIN(G8:I8)</f>
        <v>7.2947577895230375E-2</v>
      </c>
      <c r="L8" s="14">
        <f t="shared" ref="L8:L20" si="5">J8+F8</f>
        <v>8.3084240867823178E-2</v>
      </c>
      <c r="M8" s="14">
        <f t="shared" ref="M8:M20" si="6">E8*(1+(0.5*MAX(G8:I8)))+MAX(G8:I8)</f>
        <v>8.8152572354119593E-2</v>
      </c>
    </row>
    <row r="9" spans="1:13">
      <c r="A9" s="9" t="s">
        <v>51</v>
      </c>
      <c r="B9" s="83" t="s">
        <v>52</v>
      </c>
      <c r="C9" s="4">
        <v>2.36</v>
      </c>
      <c r="D9" s="4">
        <v>94.246666666666698</v>
      </c>
      <c r="E9" s="14">
        <f t="shared" si="0"/>
        <v>2.5040673410200175E-2</v>
      </c>
      <c r="F9" s="14">
        <f t="shared" si="2"/>
        <v>2.5882040036782902E-2</v>
      </c>
      <c r="G9" s="5">
        <v>6.5000000000000002E-2</v>
      </c>
      <c r="H9" s="5">
        <v>6.4600000000000005E-2</v>
      </c>
      <c r="I9" s="5">
        <v>7.1999999999999995E-2</v>
      </c>
      <c r="J9" s="14">
        <f t="shared" si="3"/>
        <v>6.7199999999999996E-2</v>
      </c>
      <c r="K9" s="14">
        <f t="shared" si="4"/>
        <v>9.0449487161349651E-2</v>
      </c>
      <c r="L9" s="14">
        <f t="shared" si="5"/>
        <v>9.3082040036782901E-2</v>
      </c>
      <c r="M9" s="14">
        <f t="shared" si="6"/>
        <v>9.7942137652967373E-2</v>
      </c>
    </row>
    <row r="10" spans="1:13">
      <c r="A10" s="9" t="s">
        <v>54</v>
      </c>
      <c r="B10" s="83" t="s">
        <v>55</v>
      </c>
      <c r="C10" s="4">
        <v>3.12</v>
      </c>
      <c r="D10" s="4">
        <v>100.04033333333336</v>
      </c>
      <c r="E10" s="14">
        <f t="shared" si="0"/>
        <v>3.1187421073500345E-2</v>
      </c>
      <c r="F10" s="14">
        <f t="shared" si="2"/>
        <v>3.2141756158349452E-2</v>
      </c>
      <c r="G10" s="5">
        <v>6.5000000000000002E-2</v>
      </c>
      <c r="H10" s="5">
        <v>6.0600000000000001E-2</v>
      </c>
      <c r="I10" s="5">
        <v>5.8000000000000003E-2</v>
      </c>
      <c r="J10" s="14">
        <f t="shared" si="3"/>
        <v>6.1199999999999997E-2</v>
      </c>
      <c r="K10" s="14">
        <f t="shared" si="4"/>
        <v>9.0091856284631858E-2</v>
      </c>
      <c r="L10" s="14">
        <f t="shared" si="5"/>
        <v>9.3341756158349443E-2</v>
      </c>
      <c r="M10" s="14">
        <f t="shared" si="6"/>
        <v>9.7201012258389105E-2</v>
      </c>
    </row>
    <row r="11" spans="1:13">
      <c r="A11" s="9" t="s">
        <v>56</v>
      </c>
      <c r="B11" s="83" t="s">
        <v>57</v>
      </c>
      <c r="C11" s="4">
        <v>3.94</v>
      </c>
      <c r="D11" s="4">
        <v>112.16999999999999</v>
      </c>
      <c r="E11" s="14">
        <f t="shared" si="0"/>
        <v>3.5125256307390572E-2</v>
      </c>
      <c r="F11" s="14">
        <f t="shared" si="2"/>
        <v>3.6269168821134588E-2</v>
      </c>
      <c r="G11" s="5">
        <v>7.0000000000000007E-2</v>
      </c>
      <c r="H11" s="5">
        <v>6.3399999999999998E-2</v>
      </c>
      <c r="I11" s="5">
        <v>6.2E-2</v>
      </c>
      <c r="J11" s="14">
        <f t="shared" si="3"/>
        <v>6.5133333333333335E-2</v>
      </c>
      <c r="K11" s="14">
        <f t="shared" si="4"/>
        <v>9.8214139252919677E-2</v>
      </c>
      <c r="L11" s="14">
        <f t="shared" si="5"/>
        <v>0.10140250215446792</v>
      </c>
      <c r="M11" s="14">
        <f t="shared" si="6"/>
        <v>0.10635464027814925</v>
      </c>
    </row>
    <row r="12" spans="1:13">
      <c r="A12" s="9" t="s">
        <v>58</v>
      </c>
      <c r="B12" s="83" t="s">
        <v>59</v>
      </c>
      <c r="C12" s="4">
        <v>2.8</v>
      </c>
      <c r="D12" s="4">
        <v>70.076999999999998</v>
      </c>
      <c r="E12" s="14">
        <f t="shared" ref="E12:E20" si="7">C12/D12</f>
        <v>3.9956048346818498E-2</v>
      </c>
      <c r="F12" s="14">
        <f t="shared" ref="F12:F20" si="8">E12*(1+(0.5*J12))</f>
        <v>4.0825092398361795E-2</v>
      </c>
      <c r="G12" s="5" t="s">
        <v>99</v>
      </c>
      <c r="H12" s="5">
        <v>4.7E-2</v>
      </c>
      <c r="I12" s="5">
        <v>0.04</v>
      </c>
      <c r="J12" s="14">
        <f t="shared" si="3"/>
        <v>4.3499999999999997E-2</v>
      </c>
      <c r="K12" s="14">
        <f t="shared" si="4"/>
        <v>8.0755169313754871E-2</v>
      </c>
      <c r="L12" s="14">
        <f t="shared" si="5"/>
        <v>8.4325092398361792E-2</v>
      </c>
      <c r="M12" s="14">
        <f t="shared" si="6"/>
        <v>8.7895015482968741E-2</v>
      </c>
    </row>
    <row r="13" spans="1:13">
      <c r="A13" s="9" t="s">
        <v>60</v>
      </c>
      <c r="B13" s="83" t="s">
        <v>61</v>
      </c>
      <c r="C13" s="4">
        <v>4.04</v>
      </c>
      <c r="D13" s="4">
        <v>119.51499999999997</v>
      </c>
      <c r="E13" s="14">
        <f t="shared" si="7"/>
        <v>3.3803288290172789E-2</v>
      </c>
      <c r="F13" s="14">
        <f t="shared" si="8"/>
        <v>3.4655131155085138E-2</v>
      </c>
      <c r="G13" s="5">
        <v>0.03</v>
      </c>
      <c r="H13" s="5">
        <v>6.0199999999999997E-2</v>
      </c>
      <c r="I13" s="5">
        <v>6.0999999999999999E-2</v>
      </c>
      <c r="J13" s="14">
        <f t="shared" si="3"/>
        <v>5.04E-2</v>
      </c>
      <c r="K13" s="14">
        <f t="shared" si="4"/>
        <v>6.431033761452537E-2</v>
      </c>
      <c r="L13" s="14">
        <f t="shared" si="5"/>
        <v>8.5055131155085145E-2</v>
      </c>
      <c r="M13" s="14">
        <f t="shared" si="6"/>
        <v>9.5834288583023064E-2</v>
      </c>
    </row>
    <row r="14" spans="1:13">
      <c r="A14" s="9" t="s">
        <v>62</v>
      </c>
      <c r="B14" s="83" t="s">
        <v>63</v>
      </c>
      <c r="C14" s="4">
        <v>2.29</v>
      </c>
      <c r="D14" s="4">
        <v>68.99933333333334</v>
      </c>
      <c r="E14" s="14">
        <f t="shared" si="7"/>
        <v>3.3188726461125223E-2</v>
      </c>
      <c r="F14" s="14">
        <f t="shared" si="8"/>
        <v>3.4224214726712325E-2</v>
      </c>
      <c r="G14" s="5">
        <v>7.4999999999999997E-2</v>
      </c>
      <c r="H14" s="5">
        <v>5.1200000000000002E-2</v>
      </c>
      <c r="I14" s="5">
        <v>6.0999999999999999E-2</v>
      </c>
      <c r="J14" s="14">
        <f t="shared" si="3"/>
        <v>6.2400000000000004E-2</v>
      </c>
      <c r="K14" s="14">
        <f t="shared" si="4"/>
        <v>8.5238357858530039E-2</v>
      </c>
      <c r="L14" s="14">
        <f t="shared" si="5"/>
        <v>9.6624214726712329E-2</v>
      </c>
      <c r="M14" s="14">
        <f t="shared" si="6"/>
        <v>0.10943330370341742</v>
      </c>
    </row>
    <row r="15" spans="1:13">
      <c r="A15" s="9" t="s">
        <v>64</v>
      </c>
      <c r="B15" s="83" t="s">
        <v>65</v>
      </c>
      <c r="C15" s="4">
        <v>1.4</v>
      </c>
      <c r="D15" s="4">
        <v>42.714333333333336</v>
      </c>
      <c r="E15" s="14">
        <f t="shared" si="7"/>
        <v>3.277588319299532E-2</v>
      </c>
      <c r="F15" s="14">
        <f t="shared" si="8"/>
        <v>3.3212894968901924E-2</v>
      </c>
      <c r="G15" s="5">
        <v>3.5000000000000003E-2</v>
      </c>
      <c r="H15" s="5">
        <v>1.2999999999999999E-2</v>
      </c>
      <c r="I15" s="5">
        <v>3.2000000000000001E-2</v>
      </c>
      <c r="J15" s="14">
        <f t="shared" si="3"/>
        <v>2.6666666666666668E-2</v>
      </c>
      <c r="K15" s="14">
        <f t="shared" si="4"/>
        <v>4.5988926433749786E-2</v>
      </c>
      <c r="L15" s="14">
        <f t="shared" si="5"/>
        <v>5.9879561635568596E-2</v>
      </c>
      <c r="M15" s="14">
        <f t="shared" si="6"/>
        <v>6.8349461148872748E-2</v>
      </c>
    </row>
    <row r="16" spans="1:13">
      <c r="A16" s="9" t="s">
        <v>67</v>
      </c>
      <c r="B16" s="83" t="s">
        <v>68</v>
      </c>
      <c r="C16" s="4">
        <v>3</v>
      </c>
      <c r="D16" s="4">
        <v>113.35433333333336</v>
      </c>
      <c r="E16" s="14">
        <f t="shared" si="7"/>
        <v>2.6465684299673879E-2</v>
      </c>
      <c r="F16" s="14">
        <f t="shared" si="8"/>
        <v>2.7030285564733591E-2</v>
      </c>
      <c r="G16" s="5">
        <v>0.04</v>
      </c>
      <c r="H16" s="5">
        <v>4.3999999999999997E-2</v>
      </c>
      <c r="I16" s="5">
        <v>4.3999999999999997E-2</v>
      </c>
      <c r="J16" s="14">
        <f t="shared" si="3"/>
        <v>4.2666666666666665E-2</v>
      </c>
      <c r="K16" s="14">
        <f t="shared" si="4"/>
        <v>6.6994997985667354E-2</v>
      </c>
      <c r="L16" s="14">
        <f t="shared" si="5"/>
        <v>6.9696952231400253E-2</v>
      </c>
      <c r="M16" s="14">
        <f t="shared" si="6"/>
        <v>7.1047929354266709E-2</v>
      </c>
    </row>
    <row r="17" spans="1:13">
      <c r="A17" s="9" t="s">
        <v>100</v>
      </c>
      <c r="B17" s="83" t="s">
        <v>70</v>
      </c>
      <c r="C17" s="4">
        <v>1.7</v>
      </c>
      <c r="D17" s="4">
        <v>81.640333333333331</v>
      </c>
      <c r="E17" s="14">
        <f t="shared" si="7"/>
        <v>2.0823040898902096E-2</v>
      </c>
      <c r="F17" s="14">
        <f t="shared" si="8"/>
        <v>2.1824282115457637E-2</v>
      </c>
      <c r="G17" s="5">
        <v>0.11</v>
      </c>
      <c r="H17" s="5">
        <v>9.0499999999999997E-2</v>
      </c>
      <c r="I17" s="5">
        <v>8.7999999999999995E-2</v>
      </c>
      <c r="J17" s="14">
        <f t="shared" si="3"/>
        <v>9.6166666666666664E-2</v>
      </c>
      <c r="K17" s="14">
        <f t="shared" si="4"/>
        <v>0.10973925469845379</v>
      </c>
      <c r="L17" s="14">
        <f t="shared" si="5"/>
        <v>0.11799094878212429</v>
      </c>
      <c r="M17" s="14">
        <f t="shared" si="6"/>
        <v>0.13196830814834171</v>
      </c>
    </row>
    <row r="18" spans="1:13">
      <c r="A18" s="9" t="s">
        <v>71</v>
      </c>
      <c r="B18" s="83" t="s">
        <v>72</v>
      </c>
      <c r="C18" s="4">
        <v>1.64</v>
      </c>
      <c r="D18" s="4">
        <v>40.703000000000003</v>
      </c>
      <c r="E18" s="14">
        <f t="shared" si="7"/>
        <v>4.0291870378104805E-2</v>
      </c>
      <c r="F18" s="14">
        <f t="shared" si="8"/>
        <v>4.1090992473937216E-2</v>
      </c>
      <c r="G18" s="5">
        <v>6.5000000000000002E-2</v>
      </c>
      <c r="H18" s="5">
        <v>1.9E-2</v>
      </c>
      <c r="I18" s="5">
        <v>3.5000000000000003E-2</v>
      </c>
      <c r="J18" s="14">
        <f t="shared" si="3"/>
        <v>3.966666666666667E-2</v>
      </c>
      <c r="K18" s="14">
        <f t="shared" si="4"/>
        <v>5.9674643146696807E-2</v>
      </c>
      <c r="L18" s="14">
        <f t="shared" si="5"/>
        <v>8.0757659140603885E-2</v>
      </c>
      <c r="M18" s="14">
        <f t="shared" si="6"/>
        <v>0.10660135616539321</v>
      </c>
    </row>
    <row r="19" spans="1:13">
      <c r="A19" s="9" t="s">
        <v>73</v>
      </c>
      <c r="B19" s="83" t="s">
        <v>74</v>
      </c>
      <c r="C19" s="4">
        <v>1.72</v>
      </c>
      <c r="D19" s="4">
        <v>54.034333333333322</v>
      </c>
      <c r="E19" s="14">
        <f t="shared" si="7"/>
        <v>3.1831613233561387E-2</v>
      </c>
      <c r="F19" s="14">
        <f t="shared" si="8"/>
        <v>3.2660826758295659E-2</v>
      </c>
      <c r="G19" s="5">
        <v>7.4999999999999997E-2</v>
      </c>
      <c r="H19" s="5">
        <v>3.5299999999999998E-2</v>
      </c>
      <c r="I19" s="5">
        <v>4.5999999999999999E-2</v>
      </c>
      <c r="J19" s="14">
        <f t="shared" si="3"/>
        <v>5.21E-2</v>
      </c>
      <c r="K19" s="14">
        <f t="shared" si="4"/>
        <v>6.7693441207133748E-2</v>
      </c>
      <c r="L19" s="14">
        <f t="shared" si="5"/>
        <v>8.476082675829566E-2</v>
      </c>
      <c r="M19" s="14">
        <f t="shared" si="6"/>
        <v>0.10802529872981995</v>
      </c>
    </row>
    <row r="20" spans="1:13">
      <c r="A20" s="9" t="s">
        <v>75</v>
      </c>
      <c r="B20" s="83" t="s">
        <v>76</v>
      </c>
      <c r="C20" s="4">
        <v>1.95</v>
      </c>
      <c r="D20" s="4">
        <v>72.921333333333322</v>
      </c>
      <c r="E20" s="14">
        <f t="shared" si="7"/>
        <v>2.6741145709531736E-2</v>
      </c>
      <c r="F20" s="14">
        <f t="shared" si="8"/>
        <v>2.7609341573567866E-2</v>
      </c>
      <c r="G20" s="5">
        <v>0.06</v>
      </c>
      <c r="H20" s="5">
        <v>7.0800000000000002E-2</v>
      </c>
      <c r="I20" s="5">
        <v>6.4000000000000001E-2</v>
      </c>
      <c r="J20" s="14">
        <f t="shared" si="3"/>
        <v>6.4933333333333329E-2</v>
      </c>
      <c r="K20" s="14">
        <f t="shared" si="4"/>
        <v>8.754338008081769E-2</v>
      </c>
      <c r="L20" s="14">
        <f t="shared" si="5"/>
        <v>9.2542674906901198E-2</v>
      </c>
      <c r="M20" s="14">
        <f t="shared" si="6"/>
        <v>9.8487782267649163E-2</v>
      </c>
    </row>
    <row r="21" spans="1:13" ht="13.5" thickBot="1">
      <c r="A21" s="68"/>
      <c r="B21" s="69"/>
      <c r="C21" s="71"/>
      <c r="D21" s="72"/>
      <c r="E21" s="70"/>
      <c r="F21" s="70"/>
      <c r="G21" s="70"/>
      <c r="H21" s="70"/>
      <c r="I21" s="70"/>
      <c r="J21" s="70"/>
      <c r="K21" s="70"/>
      <c r="L21" s="70"/>
      <c r="M21" s="70"/>
    </row>
    <row r="22" spans="1:13">
      <c r="A22" s="9" t="s">
        <v>14</v>
      </c>
      <c r="C22" t="s">
        <v>2</v>
      </c>
      <c r="D22" s="2" t="s">
        <v>2</v>
      </c>
      <c r="E22" s="5">
        <f t="shared" ref="E22:M22" si="9">AVERAGE(E7:E20)</f>
        <v>3.1790315872313124E-2</v>
      </c>
      <c r="F22" s="5">
        <f t="shared" si="9"/>
        <v>3.2656647537390504E-2</v>
      </c>
      <c r="G22" s="5">
        <f t="shared" si="9"/>
        <v>6.1153846153846149E-2</v>
      </c>
      <c r="H22" s="5">
        <f t="shared" si="9"/>
        <v>5.259285714285715E-2</v>
      </c>
      <c r="I22" s="5">
        <f t="shared" si="9"/>
        <v>5.5615384615384622E-2</v>
      </c>
      <c r="J22" s="5">
        <f t="shared" si="9"/>
        <v>5.6098809523809516E-2</v>
      </c>
      <c r="K22" s="5">
        <f t="shared" si="9"/>
        <v>7.9856496669107782E-2</v>
      </c>
      <c r="L22" s="5">
        <f t="shared" si="9"/>
        <v>8.8755457061200027E-2</v>
      </c>
      <c r="M22" s="5">
        <f t="shared" si="9"/>
        <v>9.7786379821569819E-2</v>
      </c>
    </row>
    <row r="23" spans="1:13">
      <c r="J23" s="84"/>
      <c r="K23" s="10"/>
      <c r="L23" s="10"/>
      <c r="M23" s="10"/>
    </row>
    <row r="24" spans="1:13">
      <c r="A24" s="215" t="s">
        <v>101</v>
      </c>
    </row>
    <row r="25" spans="1:13">
      <c r="A25" s="9" t="s">
        <v>78</v>
      </c>
    </row>
    <row r="26" spans="1:13">
      <c r="A26" s="9" t="s">
        <v>102</v>
      </c>
    </row>
    <row r="27" spans="1:13">
      <c r="A27" s="9" t="s">
        <v>103</v>
      </c>
    </row>
    <row r="28" spans="1:13">
      <c r="A28" s="9" t="s">
        <v>104</v>
      </c>
    </row>
    <row r="29" spans="1:13">
      <c r="A29" s="9" t="s">
        <v>105</v>
      </c>
    </row>
    <row r="30" spans="1:13">
      <c r="A30" s="9" t="s">
        <v>106</v>
      </c>
    </row>
    <row r="31" spans="1:13">
      <c r="A31" s="9" t="s">
        <v>107</v>
      </c>
    </row>
    <row r="32" spans="1:13">
      <c r="A32" s="12" t="s">
        <v>108</v>
      </c>
    </row>
    <row r="33" spans="1:13">
      <c r="A33" s="9" t="s">
        <v>109</v>
      </c>
    </row>
    <row r="34" spans="1:13">
      <c r="A34" s="9" t="s">
        <v>110</v>
      </c>
    </row>
    <row r="35" spans="1:13">
      <c r="A35" s="9" t="s">
        <v>111</v>
      </c>
    </row>
    <row r="36" spans="1:13">
      <c r="A36" s="11"/>
    </row>
    <row r="39" spans="1:13">
      <c r="A39" s="7" t="s">
        <v>112</v>
      </c>
      <c r="B39" s="3"/>
      <c r="C39" s="3"/>
      <c r="D39" s="3"/>
      <c r="E39" s="3"/>
      <c r="F39" s="3"/>
      <c r="G39" s="3"/>
      <c r="H39" s="3"/>
      <c r="I39" s="3"/>
      <c r="J39" s="3"/>
      <c r="K39" s="3"/>
      <c r="L39" s="3"/>
      <c r="M39" s="3"/>
    </row>
    <row r="41" spans="1:13" ht="13.5" thickBot="1">
      <c r="C41" s="1" t="s">
        <v>22</v>
      </c>
      <c r="D41" s="15" t="s">
        <v>23</v>
      </c>
      <c r="E41" s="15" t="s">
        <v>24</v>
      </c>
      <c r="F41" s="15" t="s">
        <v>25</v>
      </c>
      <c r="G41" s="1" t="s">
        <v>26</v>
      </c>
      <c r="H41" s="15" t="s">
        <v>27</v>
      </c>
      <c r="I41" s="1" t="s">
        <v>28</v>
      </c>
      <c r="J41" s="1" t="s">
        <v>29</v>
      </c>
      <c r="K41" s="1" t="s">
        <v>30</v>
      </c>
      <c r="L41" s="1" t="s">
        <v>31</v>
      </c>
      <c r="M41" s="1" t="s">
        <v>86</v>
      </c>
    </row>
    <row r="42" spans="1:13" ht="51">
      <c r="A42" s="96" t="s">
        <v>3</v>
      </c>
      <c r="B42" s="212"/>
      <c r="C42" s="97" t="s">
        <v>87</v>
      </c>
      <c r="D42" s="96" t="s">
        <v>88</v>
      </c>
      <c r="E42" s="97" t="s">
        <v>89</v>
      </c>
      <c r="F42" s="97" t="s">
        <v>90</v>
      </c>
      <c r="G42" s="97" t="s">
        <v>91</v>
      </c>
      <c r="H42" s="123" t="s">
        <v>92</v>
      </c>
      <c r="I42" s="123" t="s">
        <v>93</v>
      </c>
      <c r="J42" s="123" t="s">
        <v>94</v>
      </c>
      <c r="K42" s="97" t="s">
        <v>95</v>
      </c>
      <c r="L42" s="97" t="s">
        <v>96</v>
      </c>
      <c r="M42" s="97" t="s">
        <v>97</v>
      </c>
    </row>
    <row r="44" spans="1:13">
      <c r="A44" s="9" t="str">
        <f t="shared" ref="A44:C57" si="10">A7</f>
        <v>ALLETE, Inc.</v>
      </c>
      <c r="B44" s="13" t="str">
        <f t="shared" si="10"/>
        <v>ALE</v>
      </c>
      <c r="C44" s="4">
        <f t="shared" si="10"/>
        <v>2.6</v>
      </c>
      <c r="D44" s="4">
        <v>64.165444444444432</v>
      </c>
      <c r="E44" s="14">
        <f t="shared" ref="E44" si="11">C44/D44</f>
        <v>4.0520252333810694E-2</v>
      </c>
      <c r="F44" s="14">
        <f t="shared" ref="F44" si="12">E44*(1+(0.5*J44))</f>
        <v>4.170243069564962E-2</v>
      </c>
      <c r="G44" s="14">
        <f t="shared" ref="G44:I57" si="13">G7</f>
        <v>0.06</v>
      </c>
      <c r="H44" s="14">
        <f t="shared" si="13"/>
        <v>5.67E-2</v>
      </c>
      <c r="I44" s="14" t="str">
        <f t="shared" si="13"/>
        <v>n/a</v>
      </c>
      <c r="J44" s="14">
        <f t="shared" ref="J44" si="14">AVERAGE(G44:I44)</f>
        <v>5.8349999999999999E-2</v>
      </c>
      <c r="K44" s="14">
        <f t="shared" ref="K44" si="15">E44*(1+(0.5*MIN(G44:I44)))+MIN(G44:I44)</f>
        <v>9.8369001487474239E-2</v>
      </c>
      <c r="L44" s="14">
        <f>J44+F44</f>
        <v>0.10005243069564962</v>
      </c>
      <c r="M44" s="14">
        <f t="shared" ref="M44" si="16">E44*(1+(0.5*MAX(G44:I44)))+MAX(G44:I44)</f>
        <v>0.10173585990382501</v>
      </c>
    </row>
    <row r="45" spans="1:13">
      <c r="A45" s="9" t="str">
        <f t="shared" si="10"/>
        <v>Alliant Energy Corporation</v>
      </c>
      <c r="B45" s="13" t="str">
        <f t="shared" si="10"/>
        <v>LNT</v>
      </c>
      <c r="C45" s="4">
        <f t="shared" si="10"/>
        <v>1.71</v>
      </c>
      <c r="D45" s="4">
        <v>60.393666666666661</v>
      </c>
      <c r="E45" s="14">
        <f t="shared" ref="E45:E48" si="17">C45/D45</f>
        <v>2.8314227209254837E-2</v>
      </c>
      <c r="F45" s="14">
        <f t="shared" ref="F45:F48" si="18">E45*(1+(0.5*J45))</f>
        <v>2.9092868457509347E-2</v>
      </c>
      <c r="G45" s="14">
        <f t="shared" si="13"/>
        <v>4.4999999999999998E-2</v>
      </c>
      <c r="H45" s="14">
        <f t="shared" si="13"/>
        <v>0.06</v>
      </c>
      <c r="I45" s="14">
        <f t="shared" si="13"/>
        <v>0.06</v>
      </c>
      <c r="J45" s="14">
        <f t="shared" ref="J45:J48" si="19">AVERAGE(G45:I45)</f>
        <v>5.4999999999999993E-2</v>
      </c>
      <c r="K45" s="14">
        <f t="shared" ref="K45:K48" si="20">E45*(1+(0.5*MIN(G45:I45)))+MIN(G45:I45)</f>
        <v>7.3951297321463064E-2</v>
      </c>
      <c r="L45" s="14">
        <f t="shared" ref="L45:L48" si="21">J45+F45</f>
        <v>8.4092868457509337E-2</v>
      </c>
      <c r="M45" s="14">
        <f t="shared" ref="M45:M48" si="22">E45*(1+(0.5*MAX(G45:I45)))+MAX(G45:I45)</f>
        <v>8.9163654025532474E-2</v>
      </c>
    </row>
    <row r="46" spans="1:13">
      <c r="A46" s="9" t="str">
        <f t="shared" si="10"/>
        <v>Ameren Corporation</v>
      </c>
      <c r="B46" s="13" t="str">
        <f t="shared" si="10"/>
        <v>AEE</v>
      </c>
      <c r="C46" s="4">
        <f t="shared" si="10"/>
        <v>2.36</v>
      </c>
      <c r="D46" s="4">
        <v>89.493000000000038</v>
      </c>
      <c r="E46" s="14">
        <f t="shared" si="17"/>
        <v>2.637077760271752E-2</v>
      </c>
      <c r="F46" s="14">
        <f t="shared" si="18"/>
        <v>2.7256835730168832E-2</v>
      </c>
      <c r="G46" s="14">
        <f t="shared" si="13"/>
        <v>6.5000000000000002E-2</v>
      </c>
      <c r="H46" s="14">
        <f t="shared" si="13"/>
        <v>6.4600000000000005E-2</v>
      </c>
      <c r="I46" s="14">
        <f t="shared" si="13"/>
        <v>7.1999999999999995E-2</v>
      </c>
      <c r="J46" s="14">
        <f t="shared" si="19"/>
        <v>6.7199999999999996E-2</v>
      </c>
      <c r="K46" s="14">
        <f t="shared" si="20"/>
        <v>9.1822553719285299E-2</v>
      </c>
      <c r="L46" s="14">
        <f t="shared" si="21"/>
        <v>9.4456835730168831E-2</v>
      </c>
      <c r="M46" s="14">
        <f t="shared" si="22"/>
        <v>9.9320125596415343E-2</v>
      </c>
    </row>
    <row r="47" spans="1:13">
      <c r="A47" s="9" t="str">
        <f t="shared" si="10"/>
        <v>American Electric Power Company, Inc.</v>
      </c>
      <c r="B47" s="13" t="str">
        <f t="shared" si="10"/>
        <v>AEP</v>
      </c>
      <c r="C47" s="4">
        <f t="shared" si="10"/>
        <v>3.12</v>
      </c>
      <c r="D47" s="4">
        <v>93.314555555555572</v>
      </c>
      <c r="E47" s="14">
        <f t="shared" si="17"/>
        <v>3.3435298292156392E-2</v>
      </c>
      <c r="F47" s="14">
        <f t="shared" si="18"/>
        <v>3.4458418419896379E-2</v>
      </c>
      <c r="G47" s="14">
        <f t="shared" si="13"/>
        <v>6.5000000000000002E-2</v>
      </c>
      <c r="H47" s="14">
        <f t="shared" si="13"/>
        <v>6.0600000000000001E-2</v>
      </c>
      <c r="I47" s="14">
        <f t="shared" si="13"/>
        <v>5.8000000000000003E-2</v>
      </c>
      <c r="J47" s="14">
        <f t="shared" si="19"/>
        <v>6.1199999999999997E-2</v>
      </c>
      <c r="K47" s="14">
        <f t="shared" si="20"/>
        <v>9.240492194262892E-2</v>
      </c>
      <c r="L47" s="14">
        <f t="shared" si="21"/>
        <v>9.5658418419896377E-2</v>
      </c>
      <c r="M47" s="14">
        <f t="shared" si="22"/>
        <v>9.952194548665147E-2</v>
      </c>
    </row>
    <row r="48" spans="1:13">
      <c r="A48" s="9" t="str">
        <f t="shared" si="10"/>
        <v>Duke Energy Corporation</v>
      </c>
      <c r="B48" s="13" t="str">
        <f t="shared" si="10"/>
        <v>DUK</v>
      </c>
      <c r="C48" s="4">
        <f t="shared" si="10"/>
        <v>3.94</v>
      </c>
      <c r="D48" s="4">
        <v>106.12133333333331</v>
      </c>
      <c r="E48" s="14">
        <f t="shared" si="17"/>
        <v>3.7127313389704875E-2</v>
      </c>
      <c r="F48" s="14">
        <f t="shared" si="18"/>
        <v>3.8336426229096263E-2</v>
      </c>
      <c r="G48" s="14">
        <f t="shared" si="13"/>
        <v>7.0000000000000007E-2</v>
      </c>
      <c r="H48" s="14">
        <f t="shared" si="13"/>
        <v>6.3399999999999998E-2</v>
      </c>
      <c r="I48" s="14">
        <f t="shared" si="13"/>
        <v>6.2E-2</v>
      </c>
      <c r="J48" s="14">
        <f t="shared" si="19"/>
        <v>6.5133333333333335E-2</v>
      </c>
      <c r="K48" s="14">
        <f t="shared" si="20"/>
        <v>0.10027826010478572</v>
      </c>
      <c r="L48" s="14">
        <f t="shared" si="21"/>
        <v>0.1034697595624296</v>
      </c>
      <c r="M48" s="14">
        <f t="shared" si="22"/>
        <v>0.10842676935834455</v>
      </c>
    </row>
    <row r="49" spans="1:13">
      <c r="A49" s="9" t="str">
        <f t="shared" si="10"/>
        <v>Edison International</v>
      </c>
      <c r="B49" s="13" t="str">
        <f t="shared" si="10"/>
        <v>EIX</v>
      </c>
      <c r="C49" s="4">
        <f t="shared" si="10"/>
        <v>2.8</v>
      </c>
      <c r="D49" s="4">
        <v>65.8641111111111</v>
      </c>
      <c r="E49" s="14">
        <f t="shared" ref="E49:E57" si="23">C49/D49</f>
        <v>4.2511770868302927E-2</v>
      </c>
      <c r="F49" s="14">
        <f t="shared" ref="F49:F57" si="24">E49*(1+(0.5*J49))</f>
        <v>4.3436401884688509E-2</v>
      </c>
      <c r="G49" s="14" t="str">
        <f t="shared" si="13"/>
        <v>NMF</v>
      </c>
      <c r="H49" s="14">
        <f t="shared" si="13"/>
        <v>4.7E-2</v>
      </c>
      <c r="I49" s="14">
        <f t="shared" si="13"/>
        <v>0.04</v>
      </c>
      <c r="J49" s="14">
        <f t="shared" ref="J49:J57" si="25">AVERAGE(G49:I49)</f>
        <v>4.3499999999999997E-2</v>
      </c>
      <c r="K49" s="14">
        <f t="shared" ref="K49:K57" si="26">E49*(1+(0.5*MIN(G49:I49)))+MIN(G49:I49)</f>
        <v>8.3362006285668977E-2</v>
      </c>
      <c r="L49" s="14">
        <f t="shared" ref="L49:L57" si="27">J49+F49</f>
        <v>8.6936401884688513E-2</v>
      </c>
      <c r="M49" s="14">
        <f t="shared" ref="M49:M57" si="28">E49*(1+(0.5*MAX(G49:I49)))+MAX(G49:I49)</f>
        <v>9.051079748370805E-2</v>
      </c>
    </row>
    <row r="50" spans="1:13">
      <c r="A50" s="9" t="str">
        <f t="shared" si="10"/>
        <v>Entergy Corporation</v>
      </c>
      <c r="B50" s="13" t="str">
        <f t="shared" si="10"/>
        <v>ETR</v>
      </c>
      <c r="C50" s="4">
        <f t="shared" si="10"/>
        <v>4.04</v>
      </c>
      <c r="D50" s="4">
        <v>112.56144444444439</v>
      </c>
      <c r="E50" s="14">
        <f t="shared" si="23"/>
        <v>3.5891508144193854E-2</v>
      </c>
      <c r="F50" s="14">
        <f t="shared" si="24"/>
        <v>3.6795974149427535E-2</v>
      </c>
      <c r="G50" s="14">
        <f t="shared" si="13"/>
        <v>0.03</v>
      </c>
      <c r="H50" s="14">
        <f t="shared" si="13"/>
        <v>6.0199999999999997E-2</v>
      </c>
      <c r="I50" s="14">
        <f t="shared" si="13"/>
        <v>6.0999999999999999E-2</v>
      </c>
      <c r="J50" s="14">
        <f t="shared" si="25"/>
        <v>5.04E-2</v>
      </c>
      <c r="K50" s="14">
        <f t="shared" si="26"/>
        <v>6.6429880766356753E-2</v>
      </c>
      <c r="L50" s="14">
        <f t="shared" si="27"/>
        <v>8.7195974149427535E-2</v>
      </c>
      <c r="M50" s="14">
        <f t="shared" si="28"/>
        <v>9.7986199142591768E-2</v>
      </c>
    </row>
    <row r="51" spans="1:13">
      <c r="A51" s="9" t="str">
        <f t="shared" si="10"/>
        <v xml:space="preserve">Evergy, Inc. </v>
      </c>
      <c r="B51" s="13" t="str">
        <f t="shared" si="10"/>
        <v>EVRG</v>
      </c>
      <c r="C51" s="4">
        <f t="shared" si="10"/>
        <v>2.29</v>
      </c>
      <c r="D51" s="4">
        <v>66.076333333333309</v>
      </c>
      <c r="E51" s="14">
        <f t="shared" si="23"/>
        <v>3.4656886732011977E-2</v>
      </c>
      <c r="F51" s="14">
        <f t="shared" si="24"/>
        <v>3.5738181598050749E-2</v>
      </c>
      <c r="G51" s="14">
        <f t="shared" si="13"/>
        <v>7.4999999999999997E-2</v>
      </c>
      <c r="H51" s="14">
        <f t="shared" si="13"/>
        <v>5.1200000000000002E-2</v>
      </c>
      <c r="I51" s="14">
        <f t="shared" si="13"/>
        <v>6.0999999999999999E-2</v>
      </c>
      <c r="J51" s="14">
        <f t="shared" si="25"/>
        <v>6.2400000000000004E-2</v>
      </c>
      <c r="K51" s="14">
        <f t="shared" si="26"/>
        <v>8.6744103032351486E-2</v>
      </c>
      <c r="L51" s="14">
        <f t="shared" si="27"/>
        <v>9.8138181598050753E-2</v>
      </c>
      <c r="M51" s="14">
        <f t="shared" si="28"/>
        <v>0.11095651998446243</v>
      </c>
    </row>
    <row r="52" spans="1:13">
      <c r="A52" s="9" t="str">
        <f t="shared" si="10"/>
        <v>Hawaiian Electric Industries, Inc.</v>
      </c>
      <c r="B52" s="13" t="str">
        <f t="shared" si="10"/>
        <v>HE</v>
      </c>
      <c r="C52" s="4">
        <f t="shared" si="10"/>
        <v>1.4</v>
      </c>
      <c r="D52" s="4">
        <v>41.945777777777785</v>
      </c>
      <c r="E52" s="14">
        <f t="shared" si="23"/>
        <v>3.3376422471338651E-2</v>
      </c>
      <c r="F52" s="14">
        <f t="shared" si="24"/>
        <v>3.3821441437623168E-2</v>
      </c>
      <c r="G52" s="14">
        <f t="shared" si="13"/>
        <v>3.5000000000000003E-2</v>
      </c>
      <c r="H52" s="14">
        <f t="shared" si="13"/>
        <v>1.2999999999999999E-2</v>
      </c>
      <c r="I52" s="14">
        <f t="shared" si="13"/>
        <v>3.2000000000000001E-2</v>
      </c>
      <c r="J52" s="14">
        <f t="shared" si="25"/>
        <v>2.6666666666666668E-2</v>
      </c>
      <c r="K52" s="14">
        <f t="shared" si="26"/>
        <v>4.6593369217402349E-2</v>
      </c>
      <c r="L52" s="14">
        <f t="shared" si="27"/>
        <v>6.0488108104289839E-2</v>
      </c>
      <c r="M52" s="14">
        <f t="shared" si="28"/>
        <v>6.8960509864587086E-2</v>
      </c>
    </row>
    <row r="53" spans="1:13">
      <c r="A53" s="9" t="str">
        <f t="shared" si="10"/>
        <v>IDACORP, Inc.</v>
      </c>
      <c r="B53" s="13" t="str">
        <f t="shared" si="10"/>
        <v>IDA</v>
      </c>
      <c r="C53" s="4">
        <f t="shared" si="10"/>
        <v>3</v>
      </c>
      <c r="D53" s="4">
        <v>110.11577777777779</v>
      </c>
      <c r="E53" s="14">
        <f t="shared" si="23"/>
        <v>2.7244052219784827E-2</v>
      </c>
      <c r="F53" s="14">
        <f t="shared" si="24"/>
        <v>2.7825258667140241E-2</v>
      </c>
      <c r="G53" s="14">
        <f t="shared" si="13"/>
        <v>0.04</v>
      </c>
      <c r="H53" s="14">
        <f t="shared" si="13"/>
        <v>4.3999999999999997E-2</v>
      </c>
      <c r="I53" s="14">
        <f t="shared" si="13"/>
        <v>4.3999999999999997E-2</v>
      </c>
      <c r="J53" s="14">
        <f t="shared" si="25"/>
        <v>4.2666666666666665E-2</v>
      </c>
      <c r="K53" s="14">
        <f t="shared" si="26"/>
        <v>6.778893326418052E-2</v>
      </c>
      <c r="L53" s="14">
        <f t="shared" si="27"/>
        <v>7.049192533380691E-2</v>
      </c>
      <c r="M53" s="14">
        <f t="shared" si="28"/>
        <v>7.1843421368620097E-2</v>
      </c>
    </row>
    <row r="54" spans="1:13">
      <c r="A54" s="9" t="str">
        <f t="shared" si="10"/>
        <v>NextEra Energy, Inc.</v>
      </c>
      <c r="B54" s="13" t="str">
        <f t="shared" si="10"/>
        <v>NEE</v>
      </c>
      <c r="C54" s="4">
        <f t="shared" si="10"/>
        <v>1.7</v>
      </c>
      <c r="D54" s="4">
        <v>81.27544444444446</v>
      </c>
      <c r="E54" s="14">
        <f t="shared" ref="E54" si="29">C54/D54</f>
        <v>2.0916526653533454E-2</v>
      </c>
      <c r="F54" s="14">
        <f t="shared" ref="F54" si="30">E54*(1+(0.5*J54))</f>
        <v>2.1922262976790854E-2</v>
      </c>
      <c r="G54" s="14">
        <f t="shared" si="13"/>
        <v>0.11</v>
      </c>
      <c r="H54" s="14">
        <f t="shared" si="13"/>
        <v>9.0499999999999997E-2</v>
      </c>
      <c r="I54" s="14">
        <f t="shared" si="13"/>
        <v>8.7999999999999995E-2</v>
      </c>
      <c r="J54" s="14">
        <f t="shared" ref="J54" si="31">AVERAGE(G54:I54)</f>
        <v>9.6166666666666664E-2</v>
      </c>
      <c r="K54" s="14">
        <f t="shared" ref="K54" si="32">E54*(1+(0.5*MIN(G54:I54)))+MIN(G54:I54)</f>
        <v>0.10983685382628892</v>
      </c>
      <c r="L54" s="14">
        <f t="shared" ref="L54" si="33">J54+F54</f>
        <v>0.11808892964345752</v>
      </c>
      <c r="M54" s="14">
        <f t="shared" ref="M54" si="34">E54*(1+(0.5*MAX(G54:I54)))+MAX(G54:I54)</f>
        <v>0.1320669356194778</v>
      </c>
    </row>
    <row r="55" spans="1:13">
      <c r="A55" s="9" t="str">
        <f t="shared" si="10"/>
        <v>OGE Energy Corp.</v>
      </c>
      <c r="B55" s="13" t="str">
        <f t="shared" si="10"/>
        <v>OGE</v>
      </c>
      <c r="C55" s="4">
        <f t="shared" si="10"/>
        <v>1.64</v>
      </c>
      <c r="D55" s="4">
        <v>38.646666666666682</v>
      </c>
      <c r="E55" s="14">
        <f t="shared" si="23"/>
        <v>4.2435742625495924E-2</v>
      </c>
      <c r="F55" s="14">
        <f t="shared" si="24"/>
        <v>4.3277384854234928E-2</v>
      </c>
      <c r="G55" s="14">
        <f t="shared" si="13"/>
        <v>6.5000000000000002E-2</v>
      </c>
      <c r="H55" s="14">
        <f t="shared" si="13"/>
        <v>1.9E-2</v>
      </c>
      <c r="I55" s="14">
        <f t="shared" si="13"/>
        <v>3.5000000000000003E-2</v>
      </c>
      <c r="J55" s="14">
        <f t="shared" si="25"/>
        <v>3.966666666666667E-2</v>
      </c>
      <c r="K55" s="14">
        <f t="shared" si="26"/>
        <v>6.1838882180438134E-2</v>
      </c>
      <c r="L55" s="14">
        <f t="shared" si="27"/>
        <v>8.2944051520901591E-2</v>
      </c>
      <c r="M55" s="14">
        <f t="shared" si="28"/>
        <v>0.10881490426082455</v>
      </c>
    </row>
    <row r="56" spans="1:13">
      <c r="A56" s="9" t="str">
        <f t="shared" si="10"/>
        <v>Portland General Electric Company</v>
      </c>
      <c r="B56" s="13" t="str">
        <f t="shared" si="10"/>
        <v>POR</v>
      </c>
      <c r="C56" s="4">
        <f t="shared" si="10"/>
        <v>1.72</v>
      </c>
      <c r="D56" s="4">
        <v>52.824888888888879</v>
      </c>
      <c r="E56" s="14">
        <f t="shared" si="23"/>
        <v>3.2560409234704185E-2</v>
      </c>
      <c r="F56" s="14">
        <f t="shared" si="24"/>
        <v>3.3408607895268227E-2</v>
      </c>
      <c r="G56" s="14">
        <f t="shared" si="13"/>
        <v>7.4999999999999997E-2</v>
      </c>
      <c r="H56" s="14">
        <f t="shared" si="13"/>
        <v>3.5299999999999998E-2</v>
      </c>
      <c r="I56" s="14">
        <f t="shared" si="13"/>
        <v>4.5999999999999999E-2</v>
      </c>
      <c r="J56" s="14">
        <f t="shared" si="25"/>
        <v>5.21E-2</v>
      </c>
      <c r="K56" s="14">
        <f t="shared" si="26"/>
        <v>6.8435100457696713E-2</v>
      </c>
      <c r="L56" s="14">
        <f t="shared" si="27"/>
        <v>8.5508607895268235E-2</v>
      </c>
      <c r="M56" s="14">
        <f t="shared" si="28"/>
        <v>0.10878142458100559</v>
      </c>
    </row>
    <row r="57" spans="1:13">
      <c r="A57" s="9" t="str">
        <f t="shared" si="10"/>
        <v>Xcel Energy Inc.</v>
      </c>
      <c r="B57" s="13" t="str">
        <f t="shared" si="10"/>
        <v>XEL</v>
      </c>
      <c r="C57" s="4">
        <f t="shared" si="10"/>
        <v>1.95</v>
      </c>
      <c r="D57" s="4">
        <v>69.790555555555557</v>
      </c>
      <c r="E57" s="14">
        <f t="shared" si="23"/>
        <v>2.7940743335217275E-2</v>
      </c>
      <c r="F57" s="14">
        <f t="shared" si="24"/>
        <v>2.8847886135500662E-2</v>
      </c>
      <c r="G57" s="14">
        <f t="shared" si="13"/>
        <v>0.06</v>
      </c>
      <c r="H57" s="14">
        <f t="shared" si="13"/>
        <v>7.0800000000000002E-2</v>
      </c>
      <c r="I57" s="14">
        <f t="shared" si="13"/>
        <v>6.4000000000000001E-2</v>
      </c>
      <c r="J57" s="14">
        <f t="shared" si="25"/>
        <v>6.4933333333333329E-2</v>
      </c>
      <c r="K57" s="14">
        <f t="shared" si="26"/>
        <v>8.8778965635273793E-2</v>
      </c>
      <c r="L57" s="14">
        <f t="shared" si="27"/>
        <v>9.3781219468833998E-2</v>
      </c>
      <c r="M57" s="14">
        <f t="shared" si="28"/>
        <v>9.9729845649283971E-2</v>
      </c>
    </row>
    <row r="58" spans="1:13" ht="13.5" thickBot="1">
      <c r="A58" s="68"/>
      <c r="B58" s="69"/>
      <c r="C58" s="71"/>
      <c r="D58" s="72"/>
      <c r="E58" s="70"/>
      <c r="F58" s="70"/>
      <c r="G58" s="70"/>
      <c r="H58" s="70"/>
      <c r="I58" s="70"/>
      <c r="J58" s="70"/>
      <c r="K58" s="70"/>
      <c r="L58" s="70"/>
      <c r="M58" s="70"/>
    </row>
    <row r="59" spans="1:13">
      <c r="A59" s="9" t="s">
        <v>14</v>
      </c>
      <c r="C59" t="s">
        <v>2</v>
      </c>
      <c r="D59" s="2" t="s">
        <v>2</v>
      </c>
      <c r="E59" s="5">
        <f t="shared" ref="E59:M59" si="35">AVERAGE(E44:E57)</f>
        <v>3.3092995079444819E-2</v>
      </c>
      <c r="F59" s="5">
        <f t="shared" si="35"/>
        <v>3.3994312795074665E-2</v>
      </c>
      <c r="G59" s="5">
        <f t="shared" si="35"/>
        <v>6.1153846153846149E-2</v>
      </c>
      <c r="H59" s="5">
        <f t="shared" si="35"/>
        <v>5.259285714285715E-2</v>
      </c>
      <c r="I59" s="5">
        <f t="shared" si="35"/>
        <v>5.5615384615384622E-2</v>
      </c>
      <c r="J59" s="5">
        <f t="shared" si="35"/>
        <v>5.6098809523809516E-2</v>
      </c>
      <c r="K59" s="5">
        <f t="shared" si="35"/>
        <v>8.1188152088663923E-2</v>
      </c>
      <c r="L59" s="5">
        <f t="shared" si="35"/>
        <v>9.0093122318884208E-2</v>
      </c>
      <c r="M59" s="5">
        <f t="shared" si="35"/>
        <v>9.9129922308952151E-2</v>
      </c>
    </row>
    <row r="61" spans="1:13">
      <c r="A61" s="215" t="s">
        <v>101</v>
      </c>
    </row>
    <row r="62" spans="1:13">
      <c r="A62" s="9" t="s">
        <v>78</v>
      </c>
    </row>
    <row r="63" spans="1:13">
      <c r="A63" s="9" t="s">
        <v>113</v>
      </c>
    </row>
    <row r="64" spans="1:13">
      <c r="A64" s="9" t="s">
        <v>103</v>
      </c>
    </row>
    <row r="65" spans="1:13">
      <c r="A65" s="9" t="s">
        <v>104</v>
      </c>
    </row>
    <row r="66" spans="1:13">
      <c r="A66" s="9" t="s">
        <v>105</v>
      </c>
    </row>
    <row r="67" spans="1:13">
      <c r="A67" s="9" t="s">
        <v>106</v>
      </c>
    </row>
    <row r="68" spans="1:13">
      <c r="A68" s="9" t="s">
        <v>107</v>
      </c>
    </row>
    <row r="69" spans="1:13">
      <c r="A69" s="12" t="s">
        <v>108</v>
      </c>
    </row>
    <row r="70" spans="1:13">
      <c r="A70" s="9" t="s">
        <v>109</v>
      </c>
    </row>
    <row r="71" spans="1:13">
      <c r="A71" s="9" t="s">
        <v>110</v>
      </c>
    </row>
    <row r="72" spans="1:13">
      <c r="A72" s="9" t="s">
        <v>111</v>
      </c>
    </row>
    <row r="73" spans="1:13">
      <c r="A73" s="11"/>
    </row>
    <row r="76" spans="1:13">
      <c r="A76" s="7" t="s">
        <v>114</v>
      </c>
      <c r="B76" s="3"/>
      <c r="C76" s="3"/>
      <c r="D76" s="3"/>
      <c r="E76" s="3"/>
      <c r="F76" s="3"/>
      <c r="G76" s="3"/>
      <c r="H76" s="3"/>
      <c r="I76" s="3"/>
      <c r="J76" s="3"/>
      <c r="K76" s="3"/>
      <c r="L76" s="3"/>
      <c r="M76" s="3"/>
    </row>
    <row r="78" spans="1:13" ht="13.5" thickBot="1">
      <c r="C78" s="1" t="s">
        <v>22</v>
      </c>
      <c r="D78" s="15" t="s">
        <v>23</v>
      </c>
      <c r="E78" s="15" t="s">
        <v>24</v>
      </c>
      <c r="F78" s="15" t="s">
        <v>25</v>
      </c>
      <c r="G78" s="1" t="s">
        <v>26</v>
      </c>
      <c r="H78" s="15" t="s">
        <v>27</v>
      </c>
      <c r="I78" s="1" t="s">
        <v>28</v>
      </c>
      <c r="J78" s="1" t="s">
        <v>29</v>
      </c>
      <c r="K78" s="1" t="s">
        <v>30</v>
      </c>
      <c r="L78" s="1" t="s">
        <v>31</v>
      </c>
      <c r="M78" s="1" t="s">
        <v>86</v>
      </c>
    </row>
    <row r="79" spans="1:13" ht="51">
      <c r="A79" s="96" t="s">
        <v>3</v>
      </c>
      <c r="B79" s="212"/>
      <c r="C79" s="97" t="s">
        <v>87</v>
      </c>
      <c r="D79" s="96" t="s">
        <v>88</v>
      </c>
      <c r="E79" s="97" t="s">
        <v>89</v>
      </c>
      <c r="F79" s="97" t="s">
        <v>90</v>
      </c>
      <c r="G79" s="97" t="s">
        <v>91</v>
      </c>
      <c r="H79" s="123" t="s">
        <v>92</v>
      </c>
      <c r="I79" s="123" t="s">
        <v>93</v>
      </c>
      <c r="J79" s="123" t="s">
        <v>94</v>
      </c>
      <c r="K79" s="97" t="s">
        <v>95</v>
      </c>
      <c r="L79" s="97" t="s">
        <v>96</v>
      </c>
      <c r="M79" s="97" t="s">
        <v>97</v>
      </c>
    </row>
    <row r="80" spans="1:13">
      <c r="A80" s="15"/>
      <c r="C80" s="85"/>
      <c r="D80" s="15"/>
      <c r="E80" s="85"/>
      <c r="F80" s="85"/>
      <c r="G80" s="85"/>
      <c r="H80" s="86"/>
      <c r="I80" s="86"/>
      <c r="J80" s="86"/>
      <c r="K80" s="85"/>
      <c r="L80" s="85"/>
      <c r="M80" s="85"/>
    </row>
    <row r="81" spans="1:13">
      <c r="A81" s="9" t="str">
        <f t="shared" ref="A81:B94" si="36">A7</f>
        <v>ALLETE, Inc.</v>
      </c>
      <c r="B81" s="13" t="str">
        <f t="shared" si="36"/>
        <v>ALE</v>
      </c>
      <c r="C81" s="4">
        <f t="shared" ref="C81:C94" si="37">C44</f>
        <v>2.6</v>
      </c>
      <c r="D81" s="4">
        <v>63.759555555555579</v>
      </c>
      <c r="E81" s="14">
        <f t="shared" ref="E81:E94" si="38">C81/D81</f>
        <v>4.0778201437344452E-2</v>
      </c>
      <c r="F81" s="14">
        <f t="shared" ref="F81" si="39">E81*(1+(0.5*J81))</f>
        <v>4.1967905464278976E-2</v>
      </c>
      <c r="G81" s="14">
        <f t="shared" ref="G81:I94" si="40">G7</f>
        <v>0.06</v>
      </c>
      <c r="H81" s="14">
        <f t="shared" si="40"/>
        <v>5.67E-2</v>
      </c>
      <c r="I81" s="14" t="str">
        <f t="shared" si="40"/>
        <v>n/a</v>
      </c>
      <c r="J81" s="14">
        <f t="shared" ref="J81" si="41">AVERAGE(G81:I81)</f>
        <v>5.8349999999999999E-2</v>
      </c>
      <c r="K81" s="14">
        <f t="shared" ref="K81" si="42">E81*(1+(0.5*MIN(G81:I81)))+MIN(G81:I81)</f>
        <v>9.8634263448093173E-2</v>
      </c>
      <c r="L81" s="14">
        <f t="shared" ref="L81" si="43">J81+F81</f>
        <v>0.10031790546427898</v>
      </c>
      <c r="M81" s="14">
        <f t="shared" ref="M81" si="44">E81*(1+(0.5*MAX(G81:I81)))+MAX(G81:I81)</f>
        <v>0.10200154748046478</v>
      </c>
    </row>
    <row r="82" spans="1:13">
      <c r="A82" s="9" t="str">
        <f t="shared" si="36"/>
        <v>Alliant Energy Corporation</v>
      </c>
      <c r="B82" s="13" t="str">
        <f t="shared" si="36"/>
        <v>LNT</v>
      </c>
      <c r="C82" s="4">
        <f t="shared" si="37"/>
        <v>1.71</v>
      </c>
      <c r="D82" s="4">
        <v>59.145833333333321</v>
      </c>
      <c r="E82" s="14">
        <f t="shared" si="38"/>
        <v>2.8911588587530825E-2</v>
      </c>
      <c r="F82" s="14">
        <f t="shared" ref="F82:F85" si="45">E82*(1+(0.5*J82))</f>
        <v>2.9706657273687924E-2</v>
      </c>
      <c r="G82" s="14">
        <f t="shared" si="40"/>
        <v>4.4999999999999998E-2</v>
      </c>
      <c r="H82" s="14">
        <f t="shared" si="40"/>
        <v>0.06</v>
      </c>
      <c r="I82" s="14">
        <f t="shared" si="40"/>
        <v>0.06</v>
      </c>
      <c r="J82" s="14">
        <f t="shared" ref="J82:J85" si="46">AVERAGE(G82:I82)</f>
        <v>5.4999999999999993E-2</v>
      </c>
      <c r="K82" s="14">
        <f t="shared" ref="K82:K85" si="47">E82*(1+(0.5*MIN(G82:I82)))+MIN(G82:I82)</f>
        <v>7.4562099330750267E-2</v>
      </c>
      <c r="L82" s="14">
        <f t="shared" ref="L82:L85" si="48">J82+F82</f>
        <v>8.4706657273687924E-2</v>
      </c>
      <c r="M82" s="14">
        <f t="shared" ref="M82:M85" si="49">E82*(1+(0.5*MAX(G82:I82)))+MAX(G82:I82)</f>
        <v>8.9778936245156746E-2</v>
      </c>
    </row>
    <row r="83" spans="1:13">
      <c r="A83" s="9" t="str">
        <f t="shared" si="36"/>
        <v>Ameren Corporation</v>
      </c>
      <c r="B83" s="13" t="str">
        <f t="shared" si="36"/>
        <v>AEE</v>
      </c>
      <c r="C83" s="4">
        <f t="shared" si="37"/>
        <v>2.36</v>
      </c>
      <c r="D83" s="4">
        <v>87.358111111111171</v>
      </c>
      <c r="E83" s="14">
        <f t="shared" si="38"/>
        <v>2.701523613529493E-2</v>
      </c>
      <c r="F83" s="14">
        <f t="shared" si="45"/>
        <v>2.7922948069440841E-2</v>
      </c>
      <c r="G83" s="14">
        <f t="shared" si="40"/>
        <v>6.5000000000000002E-2</v>
      </c>
      <c r="H83" s="14">
        <f t="shared" si="40"/>
        <v>6.4600000000000005E-2</v>
      </c>
      <c r="I83" s="14">
        <f t="shared" si="40"/>
        <v>7.1999999999999995E-2</v>
      </c>
      <c r="J83" s="14">
        <f t="shared" si="46"/>
        <v>6.7199999999999996E-2</v>
      </c>
      <c r="K83" s="14">
        <f t="shared" si="47"/>
        <v>9.2487828262464961E-2</v>
      </c>
      <c r="L83" s="14">
        <f t="shared" si="48"/>
        <v>9.5122948069440841E-2</v>
      </c>
      <c r="M83" s="14">
        <f t="shared" si="49"/>
        <v>9.9987784636165547E-2</v>
      </c>
    </row>
    <row r="84" spans="1:13">
      <c r="A84" s="9" t="str">
        <f t="shared" si="36"/>
        <v>American Electric Power Company, Inc.</v>
      </c>
      <c r="B84" s="13" t="str">
        <f t="shared" si="36"/>
        <v>AEP</v>
      </c>
      <c r="C84" s="4">
        <f t="shared" si="37"/>
        <v>3.12</v>
      </c>
      <c r="D84" s="4">
        <v>89.263055555555496</v>
      </c>
      <c r="E84" s="14">
        <f t="shared" si="38"/>
        <v>3.4952870261742007E-2</v>
      </c>
      <c r="F84" s="14">
        <f t="shared" si="45"/>
        <v>3.602242809175131E-2</v>
      </c>
      <c r="G84" s="14">
        <f t="shared" si="40"/>
        <v>6.5000000000000002E-2</v>
      </c>
      <c r="H84" s="14">
        <f t="shared" si="40"/>
        <v>6.0600000000000001E-2</v>
      </c>
      <c r="I84" s="14">
        <f t="shared" si="40"/>
        <v>5.8000000000000003E-2</v>
      </c>
      <c r="J84" s="14">
        <f t="shared" si="46"/>
        <v>6.1199999999999997E-2</v>
      </c>
      <c r="K84" s="14">
        <f t="shared" si="47"/>
        <v>9.3966503499332527E-2</v>
      </c>
      <c r="L84" s="14">
        <f t="shared" si="48"/>
        <v>9.7222428091751301E-2</v>
      </c>
      <c r="M84" s="14">
        <f t="shared" si="49"/>
        <v>0.10108883854524862</v>
      </c>
    </row>
    <row r="85" spans="1:13">
      <c r="A85" s="9" t="str">
        <f t="shared" si="36"/>
        <v>Duke Energy Corporation</v>
      </c>
      <c r="B85" s="13" t="str">
        <f t="shared" si="36"/>
        <v>DUK</v>
      </c>
      <c r="C85" s="4">
        <f t="shared" si="37"/>
        <v>3.94</v>
      </c>
      <c r="D85" s="4">
        <v>103.95777777777781</v>
      </c>
      <c r="E85" s="14">
        <f t="shared" si="38"/>
        <v>3.7900002137619966E-2</v>
      </c>
      <c r="F85" s="14">
        <f t="shared" si="45"/>
        <v>3.9134278873901786E-2</v>
      </c>
      <c r="G85" s="14">
        <f t="shared" si="40"/>
        <v>7.0000000000000007E-2</v>
      </c>
      <c r="H85" s="14">
        <f t="shared" si="40"/>
        <v>6.3399999999999998E-2</v>
      </c>
      <c r="I85" s="14">
        <f t="shared" si="40"/>
        <v>6.2E-2</v>
      </c>
      <c r="J85" s="14">
        <f t="shared" si="46"/>
        <v>6.5133333333333335E-2</v>
      </c>
      <c r="K85" s="14">
        <f t="shared" si="47"/>
        <v>0.10107490220388618</v>
      </c>
      <c r="L85" s="14">
        <f t="shared" si="48"/>
        <v>0.10426761220723513</v>
      </c>
      <c r="M85" s="14">
        <f t="shared" si="49"/>
        <v>0.10922650221243667</v>
      </c>
    </row>
    <row r="86" spans="1:13">
      <c r="A86" s="9" t="str">
        <f t="shared" si="36"/>
        <v>Edison International</v>
      </c>
      <c r="B86" s="13" t="str">
        <f t="shared" si="36"/>
        <v>EIX</v>
      </c>
      <c r="C86" s="4">
        <f t="shared" si="37"/>
        <v>2.8</v>
      </c>
      <c r="D86" s="4">
        <v>63.422555555555583</v>
      </c>
      <c r="E86" s="14">
        <f t="shared" si="38"/>
        <v>4.4148331385784563E-2</v>
      </c>
      <c r="F86" s="14">
        <f t="shared" ref="F86:F94" si="50">E86*(1+(0.5*J86))</f>
        <v>4.5108557593425372E-2</v>
      </c>
      <c r="G86" s="14" t="str">
        <f t="shared" si="40"/>
        <v>NMF</v>
      </c>
      <c r="H86" s="14">
        <f t="shared" si="40"/>
        <v>4.7E-2</v>
      </c>
      <c r="I86" s="14">
        <f t="shared" si="40"/>
        <v>0.04</v>
      </c>
      <c r="J86" s="14">
        <f t="shared" ref="J86:J94" si="51">AVERAGE(G86:I86)</f>
        <v>4.3499999999999997E-2</v>
      </c>
      <c r="K86" s="14">
        <f t="shared" ref="K86:K94" si="52">E86*(1+(0.5*MIN(G86:I86)))+MIN(G86:I86)</f>
        <v>8.5031298013500262E-2</v>
      </c>
      <c r="L86" s="14">
        <f t="shared" ref="L86:L94" si="53">J86+F86</f>
        <v>8.8608557593425369E-2</v>
      </c>
      <c r="M86" s="14">
        <f t="shared" ref="M86:M94" si="54">E86*(1+(0.5*MAX(G86:I86)))+MAX(G86:I86)</f>
        <v>9.2185817173350504E-2</v>
      </c>
    </row>
    <row r="87" spans="1:13">
      <c r="A87" s="9" t="str">
        <f t="shared" si="36"/>
        <v>Entergy Corporation</v>
      </c>
      <c r="B87" s="13" t="str">
        <f t="shared" si="36"/>
        <v>ETR</v>
      </c>
      <c r="C87" s="4">
        <f t="shared" si="37"/>
        <v>4.04</v>
      </c>
      <c r="D87" s="4">
        <v>109.43883333333328</v>
      </c>
      <c r="E87" s="14">
        <f t="shared" si="38"/>
        <v>3.6915598210872758E-2</v>
      </c>
      <c r="F87" s="14">
        <f t="shared" si="50"/>
        <v>3.7845871285786745E-2</v>
      </c>
      <c r="G87" s="14">
        <f t="shared" si="40"/>
        <v>0.03</v>
      </c>
      <c r="H87" s="14">
        <f t="shared" si="40"/>
        <v>6.0199999999999997E-2</v>
      </c>
      <c r="I87" s="14">
        <f t="shared" si="40"/>
        <v>6.0999999999999999E-2</v>
      </c>
      <c r="J87" s="14">
        <f t="shared" si="51"/>
        <v>5.04E-2</v>
      </c>
      <c r="K87" s="14">
        <f t="shared" si="52"/>
        <v>6.7469332184035835E-2</v>
      </c>
      <c r="L87" s="14">
        <f t="shared" si="53"/>
        <v>8.8245871285786745E-2</v>
      </c>
      <c r="M87" s="14">
        <f t="shared" si="54"/>
        <v>9.9041523956304375E-2</v>
      </c>
    </row>
    <row r="88" spans="1:13">
      <c r="A88" s="9" t="str">
        <f t="shared" si="36"/>
        <v xml:space="preserve">Evergy, Inc. </v>
      </c>
      <c r="B88" s="13" t="str">
        <f t="shared" si="36"/>
        <v>EVRG</v>
      </c>
      <c r="C88" s="4">
        <f t="shared" si="37"/>
        <v>2.29</v>
      </c>
      <c r="D88" s="4">
        <v>65.723166666666671</v>
      </c>
      <c r="E88" s="14">
        <f t="shared" si="38"/>
        <v>3.4843117216405171E-2</v>
      </c>
      <c r="F88" s="14">
        <f t="shared" si="50"/>
        <v>3.5930222473557011E-2</v>
      </c>
      <c r="G88" s="14">
        <f t="shared" si="40"/>
        <v>7.4999999999999997E-2</v>
      </c>
      <c r="H88" s="14">
        <f t="shared" si="40"/>
        <v>5.1200000000000002E-2</v>
      </c>
      <c r="I88" s="14">
        <f t="shared" si="40"/>
        <v>6.0999999999999999E-2</v>
      </c>
      <c r="J88" s="14">
        <f t="shared" si="51"/>
        <v>6.2400000000000004E-2</v>
      </c>
      <c r="K88" s="14">
        <f t="shared" si="52"/>
        <v>8.6935101017145147E-2</v>
      </c>
      <c r="L88" s="14">
        <f t="shared" si="53"/>
        <v>9.8330222473557022E-2</v>
      </c>
      <c r="M88" s="14">
        <f t="shared" si="54"/>
        <v>0.11114973411202037</v>
      </c>
    </row>
    <row r="89" spans="1:13">
      <c r="A89" s="9" t="str">
        <f t="shared" si="36"/>
        <v>Hawaiian Electric Industries, Inc.</v>
      </c>
      <c r="B89" s="13" t="str">
        <f t="shared" si="36"/>
        <v>HE</v>
      </c>
      <c r="C89" s="4">
        <f t="shared" si="37"/>
        <v>1.4</v>
      </c>
      <c r="D89" s="4">
        <v>41.647777777777776</v>
      </c>
      <c r="E89" s="14">
        <f t="shared" si="38"/>
        <v>3.3615238908305096E-2</v>
      </c>
      <c r="F89" s="14">
        <f t="shared" si="50"/>
        <v>3.4063442093749167E-2</v>
      </c>
      <c r="G89" s="14">
        <f t="shared" si="40"/>
        <v>3.5000000000000003E-2</v>
      </c>
      <c r="H89" s="14">
        <f t="shared" si="40"/>
        <v>1.2999999999999999E-2</v>
      </c>
      <c r="I89" s="14">
        <f t="shared" si="40"/>
        <v>3.2000000000000001E-2</v>
      </c>
      <c r="J89" s="14">
        <f t="shared" si="51"/>
        <v>2.6666666666666668E-2</v>
      </c>
      <c r="K89" s="14">
        <f t="shared" si="52"/>
        <v>4.6833737961209078E-2</v>
      </c>
      <c r="L89" s="14">
        <f t="shared" si="53"/>
        <v>6.0730108760415832E-2</v>
      </c>
      <c r="M89" s="14">
        <f t="shared" si="54"/>
        <v>6.9203505589200437E-2</v>
      </c>
    </row>
    <row r="90" spans="1:13">
      <c r="A90" s="9" t="str">
        <f t="shared" si="36"/>
        <v>IDACORP, Inc.</v>
      </c>
      <c r="B90" s="13" t="str">
        <f t="shared" si="36"/>
        <v>IDA</v>
      </c>
      <c r="C90" s="4">
        <f t="shared" si="37"/>
        <v>3</v>
      </c>
      <c r="D90" s="4">
        <v>107.93072222222222</v>
      </c>
      <c r="E90" s="14">
        <f t="shared" si="38"/>
        <v>2.7795607573376544E-2</v>
      </c>
      <c r="F90" s="14">
        <f t="shared" si="50"/>
        <v>2.8388580534941914E-2</v>
      </c>
      <c r="G90" s="14">
        <f t="shared" si="40"/>
        <v>0.04</v>
      </c>
      <c r="H90" s="14">
        <f t="shared" si="40"/>
        <v>4.3999999999999997E-2</v>
      </c>
      <c r="I90" s="14">
        <f t="shared" si="40"/>
        <v>4.3999999999999997E-2</v>
      </c>
      <c r="J90" s="14">
        <f t="shared" si="51"/>
        <v>4.2666666666666665E-2</v>
      </c>
      <c r="K90" s="14">
        <f t="shared" si="52"/>
        <v>6.8351519724844073E-2</v>
      </c>
      <c r="L90" s="14">
        <f t="shared" si="53"/>
        <v>7.1055247201608579E-2</v>
      </c>
      <c r="M90" s="14">
        <f t="shared" si="54"/>
        <v>7.2407110939990832E-2</v>
      </c>
    </row>
    <row r="91" spans="1:13">
      <c r="A91" s="9" t="str">
        <f t="shared" si="36"/>
        <v>NextEra Energy, Inc.</v>
      </c>
      <c r="B91" s="13" t="str">
        <f t="shared" si="36"/>
        <v>NEE</v>
      </c>
      <c r="C91" s="4">
        <f t="shared" si="37"/>
        <v>1.7</v>
      </c>
      <c r="D91" s="4">
        <v>83.039500000000046</v>
      </c>
      <c r="E91" s="14">
        <f t="shared" si="38"/>
        <v>2.047218492404216E-2</v>
      </c>
      <c r="F91" s="14">
        <f t="shared" ref="F91" si="55">E91*(1+(0.5*J91))</f>
        <v>2.1456555815806518E-2</v>
      </c>
      <c r="G91" s="14">
        <f t="shared" si="40"/>
        <v>0.11</v>
      </c>
      <c r="H91" s="14">
        <f t="shared" si="40"/>
        <v>9.0499999999999997E-2</v>
      </c>
      <c r="I91" s="14">
        <f t="shared" si="40"/>
        <v>8.7999999999999995E-2</v>
      </c>
      <c r="J91" s="14">
        <f t="shared" ref="J91" si="56">AVERAGE(G91:I91)</f>
        <v>9.6166666666666664E-2</v>
      </c>
      <c r="K91" s="14">
        <f t="shared" ref="K91" si="57">E91*(1+(0.5*MIN(G91:I91)))+MIN(G91:I91)</f>
        <v>0.10937296106070001</v>
      </c>
      <c r="L91" s="14">
        <f t="shared" ref="L91" si="58">J91+F91</f>
        <v>0.11762322248247319</v>
      </c>
      <c r="M91" s="14">
        <f t="shared" ref="M91" si="59">E91*(1+(0.5*MAX(G91:I91)))+MAX(G91:I91)</f>
        <v>0.13159815509486447</v>
      </c>
    </row>
    <row r="92" spans="1:13">
      <c r="A92" s="9" t="str">
        <f t="shared" si="36"/>
        <v>OGE Energy Corp.</v>
      </c>
      <c r="B92" s="13" t="str">
        <f t="shared" si="36"/>
        <v>OGE</v>
      </c>
      <c r="C92" s="4">
        <f t="shared" si="37"/>
        <v>1.64</v>
      </c>
      <c r="D92" s="4">
        <v>36.6935</v>
      </c>
      <c r="E92" s="14">
        <f t="shared" si="38"/>
        <v>4.4694564432392656E-2</v>
      </c>
      <c r="F92" s="14">
        <f t="shared" si="50"/>
        <v>4.5581006626968443E-2</v>
      </c>
      <c r="G92" s="14">
        <f t="shared" si="40"/>
        <v>6.5000000000000002E-2</v>
      </c>
      <c r="H92" s="14">
        <f t="shared" si="40"/>
        <v>1.9E-2</v>
      </c>
      <c r="I92" s="14">
        <f t="shared" si="40"/>
        <v>3.5000000000000003E-2</v>
      </c>
      <c r="J92" s="14">
        <f t="shared" si="51"/>
        <v>3.966666666666667E-2</v>
      </c>
      <c r="K92" s="14">
        <f t="shared" si="52"/>
        <v>6.4119162794500389E-2</v>
      </c>
      <c r="L92" s="14">
        <f t="shared" si="53"/>
        <v>8.5247673293635112E-2</v>
      </c>
      <c r="M92" s="14">
        <f t="shared" si="54"/>
        <v>0.11114713777644541</v>
      </c>
    </row>
    <row r="93" spans="1:13">
      <c r="A93" s="9" t="str">
        <f t="shared" si="36"/>
        <v>Portland General Electric Company</v>
      </c>
      <c r="B93" s="13" t="str">
        <f t="shared" si="36"/>
        <v>POR</v>
      </c>
      <c r="C93" s="4">
        <f t="shared" si="37"/>
        <v>1.72</v>
      </c>
      <c r="D93" s="4">
        <v>51.30577777777777</v>
      </c>
      <c r="E93" s="14">
        <f t="shared" si="38"/>
        <v>3.3524489336267088E-2</v>
      </c>
      <c r="F93" s="14">
        <f t="shared" si="50"/>
        <v>3.4397802283476844E-2</v>
      </c>
      <c r="G93" s="14">
        <f t="shared" si="40"/>
        <v>7.4999999999999997E-2</v>
      </c>
      <c r="H93" s="14">
        <f t="shared" si="40"/>
        <v>3.5299999999999998E-2</v>
      </c>
      <c r="I93" s="14">
        <f t="shared" si="40"/>
        <v>4.5999999999999999E-2</v>
      </c>
      <c r="J93" s="14">
        <f t="shared" si="51"/>
        <v>5.21E-2</v>
      </c>
      <c r="K93" s="14">
        <f t="shared" si="52"/>
        <v>6.9416196573052202E-2</v>
      </c>
      <c r="L93" s="14">
        <f t="shared" si="53"/>
        <v>8.6497802283476838E-2</v>
      </c>
      <c r="M93" s="14">
        <f t="shared" si="54"/>
        <v>0.1097816576863771</v>
      </c>
    </row>
    <row r="94" spans="1:13">
      <c r="A94" s="9" t="str">
        <f t="shared" si="36"/>
        <v>Xcel Energy Inc.</v>
      </c>
      <c r="B94" s="13" t="str">
        <f t="shared" si="36"/>
        <v>XEL</v>
      </c>
      <c r="C94" s="4">
        <f t="shared" si="37"/>
        <v>1.95</v>
      </c>
      <c r="D94" s="4">
        <v>67.728833333333355</v>
      </c>
      <c r="E94" s="14">
        <f t="shared" si="38"/>
        <v>2.8791282885427909E-2</v>
      </c>
      <c r="F94" s="14">
        <f t="shared" si="50"/>
        <v>2.97260398697748E-2</v>
      </c>
      <c r="G94" s="14">
        <f t="shared" si="40"/>
        <v>0.06</v>
      </c>
      <c r="H94" s="14">
        <f t="shared" si="40"/>
        <v>7.0800000000000002E-2</v>
      </c>
      <c r="I94" s="14">
        <f t="shared" si="40"/>
        <v>6.4000000000000001E-2</v>
      </c>
      <c r="J94" s="14">
        <f t="shared" si="51"/>
        <v>6.4933333333333329E-2</v>
      </c>
      <c r="K94" s="14">
        <f t="shared" si="52"/>
        <v>8.9655021371990745E-2</v>
      </c>
      <c r="L94" s="14">
        <f t="shared" si="53"/>
        <v>9.4659373203108133E-2</v>
      </c>
      <c r="M94" s="14">
        <f t="shared" si="54"/>
        <v>0.10061049429957206</v>
      </c>
    </row>
    <row r="95" spans="1:13" ht="13.5" thickBot="1">
      <c r="A95" s="68"/>
      <c r="B95" s="69"/>
      <c r="C95" s="71"/>
      <c r="D95" s="72"/>
      <c r="E95" s="70"/>
      <c r="F95" s="70"/>
      <c r="G95" s="70"/>
      <c r="H95" s="70"/>
      <c r="I95" s="70"/>
      <c r="J95" s="70"/>
      <c r="K95" s="70"/>
      <c r="L95" s="70"/>
      <c r="M95" s="70"/>
    </row>
    <row r="96" spans="1:13">
      <c r="A96" s="9" t="s">
        <v>14</v>
      </c>
      <c r="C96" t="s">
        <v>2</v>
      </c>
      <c r="D96" s="2" t="s">
        <v>2</v>
      </c>
      <c r="E96" s="5">
        <f t="shared" ref="E96:M96" si="60">AVERAGE(E81:E94)</f>
        <v>3.3882736673743294E-2</v>
      </c>
      <c r="F96" s="5">
        <f t="shared" si="60"/>
        <v>3.4803735453610554E-2</v>
      </c>
      <c r="G96" s="5">
        <f t="shared" si="60"/>
        <v>6.1153846153846149E-2</v>
      </c>
      <c r="H96" s="5">
        <f t="shared" si="60"/>
        <v>5.259285714285715E-2</v>
      </c>
      <c r="I96" s="5">
        <f t="shared" si="60"/>
        <v>5.5615384615384622E-2</v>
      </c>
      <c r="J96" s="5">
        <f t="shared" si="60"/>
        <v>5.6098809523809516E-2</v>
      </c>
      <c r="K96" s="5">
        <f t="shared" si="60"/>
        <v>8.1993566246107499E-2</v>
      </c>
      <c r="L96" s="5">
        <f>AVERAGE(L81:L94)</f>
        <v>9.0902544977420091E-2</v>
      </c>
      <c r="M96" s="5">
        <f t="shared" si="60"/>
        <v>9.994348183911414E-2</v>
      </c>
    </row>
    <row r="98" spans="1:1">
      <c r="A98" s="215" t="s">
        <v>101</v>
      </c>
    </row>
    <row r="99" spans="1:1">
      <c r="A99" s="9" t="s">
        <v>78</v>
      </c>
    </row>
    <row r="100" spans="1:1">
      <c r="A100" s="9" t="s">
        <v>115</v>
      </c>
    </row>
    <row r="101" spans="1:1">
      <c r="A101" s="9" t="s">
        <v>103</v>
      </c>
    </row>
    <row r="102" spans="1:1">
      <c r="A102" s="9" t="s">
        <v>104</v>
      </c>
    </row>
    <row r="103" spans="1:1">
      <c r="A103" s="9" t="s">
        <v>105</v>
      </c>
    </row>
    <row r="104" spans="1:1">
      <c r="A104" s="9" t="s">
        <v>106</v>
      </c>
    </row>
    <row r="105" spans="1:1">
      <c r="A105" s="9" t="s">
        <v>107</v>
      </c>
    </row>
    <row r="106" spans="1:1">
      <c r="A106" s="12" t="s">
        <v>108</v>
      </c>
    </row>
    <row r="107" spans="1:1">
      <c r="A107" s="9" t="s">
        <v>109</v>
      </c>
    </row>
    <row r="108" spans="1:1">
      <c r="A108" s="9" t="s">
        <v>110</v>
      </c>
    </row>
    <row r="109" spans="1:1">
      <c r="A109" s="9" t="s">
        <v>111</v>
      </c>
    </row>
    <row r="110" spans="1:1">
      <c r="A110" s="11"/>
    </row>
  </sheetData>
  <conditionalFormatting sqref="A22 A59 A96 D21 D43 D58 D95 A81:B95 A43:B58 A7:B21">
    <cfRule type="expression" dxfId="26" priority="23">
      <formula>"(blank)"</formula>
    </cfRule>
  </conditionalFormatting>
  <conditionalFormatting sqref="A22 A59 A96 D21 D43 D58 D95 A43:B58 A7:B21">
    <cfRule type="expression" dxfId="25" priority="29">
      <formula>#REF!</formula>
    </cfRule>
  </conditionalFormatting>
  <conditionalFormatting sqref="A81:B95">
    <cfRule type="expression" dxfId="24" priority="7">
      <formula>#REF!</formula>
    </cfRule>
  </conditionalFormatting>
  <printOptions horizontalCentered="1"/>
  <pageMargins left="0.6" right="0.6" top="0.85" bottom="0.6" header="0.6" footer="0.3"/>
  <pageSetup scale="77" fitToHeight="3" orientation="landscape" useFirstPageNumber="1" r:id="rId1"/>
  <headerFooter scaleWithDoc="0">
    <oddHeader>&amp;RDocket No. 44280
Exhibit JMC-4
Page &amp;P of &amp;N</oddHeader>
  </headerFooter>
  <rowBreaks count="2" manualBreakCount="2">
    <brk id="37" max="16383" man="1"/>
    <brk id="7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C06D22-EAB4-473C-AB4C-68D2BA78A6B6}">
  <sheetPr>
    <pageSetUpPr fitToPage="1"/>
  </sheetPr>
  <dimension ref="A2:K14"/>
  <sheetViews>
    <sheetView view="pageLayout" zoomScale="90" zoomScaleNormal="100" zoomScaleSheetLayoutView="100" zoomScalePageLayoutView="90" workbookViewId="0">
      <selection activeCell="A27" sqref="A27:F27"/>
    </sheetView>
  </sheetViews>
  <sheetFormatPr defaultColWidth="9" defaultRowHeight="12.75"/>
  <cols>
    <col min="1" max="1" width="2.42578125" customWidth="1"/>
    <col min="2" max="2" width="56.140625" style="246" customWidth="1"/>
    <col min="3" max="3" width="7.28515625" style="246" bestFit="1" customWidth="1"/>
    <col min="4" max="5" width="15.7109375" style="246" bestFit="1" customWidth="1"/>
    <col min="6" max="6" width="9" style="247"/>
    <col min="7" max="7" width="10.85546875" style="247" customWidth="1"/>
    <col min="8" max="8" width="12" style="247" customWidth="1"/>
    <col min="9" max="11" width="9" style="74"/>
    <col min="12" max="16384" width="9" style="247"/>
  </cols>
  <sheetData>
    <row r="2" spans="2:7">
      <c r="B2" s="266" t="s">
        <v>116</v>
      </c>
      <c r="C2" s="266"/>
      <c r="D2" s="266"/>
      <c r="E2" s="266"/>
    </row>
    <row r="3" spans="2:7">
      <c r="B3" s="59"/>
      <c r="C3" s="59"/>
      <c r="D3" s="59"/>
      <c r="E3" s="59"/>
    </row>
    <row r="4" spans="2:7">
      <c r="B4" s="54" t="s">
        <v>117</v>
      </c>
      <c r="C4" s="248">
        <f>63.816/4131.93</f>
        <v>1.5444598529016706E-2</v>
      </c>
      <c r="D4" s="249"/>
      <c r="E4" s="250"/>
    </row>
    <row r="5" spans="2:7">
      <c r="B5" s="54"/>
      <c r="C5" s="54"/>
      <c r="D5" s="54"/>
      <c r="E5" s="54"/>
    </row>
    <row r="6" spans="2:7">
      <c r="B6" s="54" t="s">
        <v>118</v>
      </c>
      <c r="C6" s="251">
        <v>0.14215013787494599</v>
      </c>
      <c r="D6" s="252"/>
      <c r="E6" s="253"/>
    </row>
    <row r="7" spans="2:7">
      <c r="B7" s="54"/>
      <c r="C7" s="54"/>
      <c r="D7" s="54"/>
      <c r="E7" s="54"/>
    </row>
    <row r="8" spans="2:7">
      <c r="B8" s="54" t="s">
        <v>119</v>
      </c>
      <c r="C8" s="254">
        <f>C4*(1+0.5*C6)+C6</f>
        <v>0.15869246230912415</v>
      </c>
      <c r="D8" s="252"/>
      <c r="E8" s="253"/>
      <c r="G8" s="260"/>
    </row>
    <row r="9" spans="2:7">
      <c r="B9" s="54"/>
      <c r="C9" s="255"/>
      <c r="D9" s="58"/>
      <c r="E9" s="58"/>
    </row>
    <row r="10" spans="2:7">
      <c r="B10" s="54"/>
      <c r="C10" s="255"/>
      <c r="D10" s="58"/>
      <c r="E10" s="58"/>
    </row>
    <row r="11" spans="2:7">
      <c r="B11" s="256" t="s">
        <v>77</v>
      </c>
      <c r="C11" s="15"/>
      <c r="D11" s="257"/>
      <c r="E11" s="257"/>
      <c r="G11" s="261"/>
    </row>
    <row r="12" spans="2:7">
      <c r="B12" s="262" t="s">
        <v>120</v>
      </c>
      <c r="C12" s="15"/>
      <c r="D12" s="257"/>
      <c r="E12" s="257"/>
    </row>
    <row r="13" spans="2:7">
      <c r="B13" s="262" t="s">
        <v>121</v>
      </c>
      <c r="C13" s="15"/>
      <c r="D13" s="257"/>
      <c r="E13" s="257"/>
    </row>
    <row r="14" spans="2:7">
      <c r="B14" s="59" t="s">
        <v>122</v>
      </c>
      <c r="C14" s="15"/>
      <c r="D14" s="257"/>
      <c r="E14" s="257"/>
    </row>
  </sheetData>
  <mergeCells count="1">
    <mergeCell ref="B2:E2"/>
  </mergeCells>
  <printOptions horizontalCentered="1"/>
  <pageMargins left="0.6" right="0.6" top="0.85" bottom="0.6" header="0.3" footer="0.3"/>
  <pageSetup scale="79" orientation="portrait" useFirstPageNumber="1" r:id="rId1"/>
  <headerFooter scaleWithDoc="0">
    <oddHeader>&amp;RDocket No. 44280
Exhibit JMC-5.1
Page &amp;P of 13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9D0E55-BAA1-4426-9EF7-757958706FF3}">
  <sheetPr>
    <pageSetUpPr fitToPage="1"/>
  </sheetPr>
  <dimension ref="A2:K525"/>
  <sheetViews>
    <sheetView view="pageLayout" topLeftCell="B1" zoomScale="90" zoomScaleNormal="100" zoomScaleSheetLayoutView="100" zoomScalePageLayoutView="90" workbookViewId="0">
      <selection activeCell="A27" sqref="A27:F27"/>
    </sheetView>
  </sheetViews>
  <sheetFormatPr defaultColWidth="9" defaultRowHeight="12.75"/>
  <cols>
    <col min="1" max="1" width="2.42578125" customWidth="1"/>
    <col min="2" max="2" width="56.140625" style="246" customWidth="1"/>
    <col min="3" max="3" width="7.28515625" style="246" bestFit="1" customWidth="1"/>
    <col min="4" max="5" width="15.7109375" style="246" bestFit="1" customWidth="1"/>
    <col min="6" max="6" width="9" style="247"/>
    <col min="7" max="7" width="10.85546875" style="247" customWidth="1"/>
    <col min="8" max="8" width="12.7109375" style="247" customWidth="1"/>
    <col min="9" max="11" width="9" style="74"/>
    <col min="12" max="16384" width="9" style="247"/>
  </cols>
  <sheetData>
    <row r="2" spans="2:5">
      <c r="B2" s="266" t="s">
        <v>123</v>
      </c>
      <c r="C2" s="266"/>
      <c r="D2" s="266"/>
      <c r="E2" s="266"/>
    </row>
    <row r="3" spans="2:5">
      <c r="B3" s="59"/>
      <c r="C3" s="59"/>
      <c r="D3" s="59"/>
      <c r="E3" s="59"/>
    </row>
    <row r="4" spans="2:5">
      <c r="B4" s="54" t="s">
        <v>124</v>
      </c>
      <c r="C4" s="248">
        <f>SUM(J20:J525)/100</f>
        <v>1.5566901744996581E-2</v>
      </c>
      <c r="D4" s="249"/>
      <c r="E4" s="250"/>
    </row>
    <row r="5" spans="2:5">
      <c r="B5" s="54"/>
      <c r="C5" s="54"/>
      <c r="D5" s="54"/>
      <c r="E5" s="54"/>
    </row>
    <row r="6" spans="2:5">
      <c r="B6" s="54" t="s">
        <v>125</v>
      </c>
      <c r="C6" s="251">
        <f>SUM(K20:K525)/100</f>
        <v>0.12379850605563789</v>
      </c>
      <c r="D6" s="252"/>
      <c r="E6" s="253"/>
    </row>
    <row r="7" spans="2:5">
      <c r="B7" s="54"/>
      <c r="C7" s="54"/>
      <c r="D7" s="54"/>
      <c r="E7" s="54"/>
    </row>
    <row r="8" spans="2:5">
      <c r="B8" s="54" t="s">
        <v>126</v>
      </c>
      <c r="C8" s="254">
        <f>C6*(1+0.5*C4)+C4</f>
        <v>0.1403289873906072</v>
      </c>
      <c r="D8" s="252"/>
      <c r="E8" s="253"/>
    </row>
    <row r="9" spans="2:5">
      <c r="B9" s="54"/>
      <c r="C9" s="255"/>
      <c r="D9" s="58"/>
      <c r="E9" s="58"/>
    </row>
    <row r="10" spans="2:5">
      <c r="B10" s="54"/>
      <c r="C10" s="255"/>
      <c r="D10" s="58"/>
      <c r="E10" s="58"/>
    </row>
    <row r="11" spans="2:5">
      <c r="B11" s="256" t="s">
        <v>77</v>
      </c>
      <c r="C11" s="15"/>
      <c r="D11" s="257"/>
      <c r="E11" s="257"/>
    </row>
    <row r="12" spans="2:5">
      <c r="B12" s="59" t="s">
        <v>127</v>
      </c>
      <c r="C12" s="15"/>
      <c r="D12" s="257"/>
      <c r="E12" s="257"/>
    </row>
    <row r="13" spans="2:5">
      <c r="B13" s="59" t="s">
        <v>128</v>
      </c>
      <c r="C13" s="15"/>
      <c r="D13" s="257"/>
      <c r="E13" s="257"/>
    </row>
    <row r="14" spans="2:5">
      <c r="B14" s="59" t="s">
        <v>129</v>
      </c>
      <c r="C14" s="15"/>
      <c r="D14" s="257"/>
      <c r="E14" s="257"/>
    </row>
    <row r="17" spans="1:11" customFormat="1" ht="13.5" thickBot="1">
      <c r="I17" s="75"/>
      <c r="J17" s="75"/>
      <c r="K17" s="75"/>
    </row>
    <row r="18" spans="1:11" s="246" customFormat="1" ht="63.75">
      <c r="A18"/>
      <c r="B18" s="258" t="s">
        <v>130</v>
      </c>
      <c r="C18" s="214" t="s">
        <v>32</v>
      </c>
      <c r="D18" s="123" t="s">
        <v>131</v>
      </c>
      <c r="E18" s="214" t="s">
        <v>132</v>
      </c>
      <c r="F18" s="123" t="s">
        <v>89</v>
      </c>
      <c r="G18" s="123" t="s">
        <v>133</v>
      </c>
      <c r="H18" s="123" t="s">
        <v>134</v>
      </c>
      <c r="I18" s="216" t="s">
        <v>135</v>
      </c>
      <c r="J18" s="216" t="s">
        <v>136</v>
      </c>
      <c r="K18" s="77" t="s">
        <v>137</v>
      </c>
    </row>
    <row r="19" spans="1:11" customFormat="1">
      <c r="B19" s="259"/>
      <c r="C19" s="234"/>
      <c r="D19" s="235"/>
      <c r="E19" s="235"/>
      <c r="F19" s="236"/>
      <c r="G19" s="236"/>
      <c r="H19" s="232"/>
      <c r="I19" s="76"/>
      <c r="J19" s="76"/>
      <c r="K19" s="79"/>
    </row>
    <row r="20" spans="1:11" customFormat="1">
      <c r="B20" s="233" t="s">
        <v>138</v>
      </c>
      <c r="C20" s="234" t="s">
        <v>139</v>
      </c>
      <c r="D20" s="235">
        <v>327.62200000000001</v>
      </c>
      <c r="E20" s="235">
        <v>106.03</v>
      </c>
      <c r="F20" s="236">
        <v>4.2629444496840518</v>
      </c>
      <c r="G20" s="236">
        <v>26.5</v>
      </c>
      <c r="H20" s="232">
        <f>IF(G20&lt;&gt;"n/a",D20*E20,"Excl.")</f>
        <v>34737.76066</v>
      </c>
      <c r="I20" s="76">
        <f>IF(H20="Excl.","Excl.",H20/(SUM($H$20:$H$524)))</f>
        <v>9.8076711191352989E-4</v>
      </c>
      <c r="J20" s="76">
        <f>IFERROR(I20*F20, "")</f>
        <v>4.1809557161644395E-3</v>
      </c>
      <c r="K20" s="79">
        <f>IFERROR(I20*G20, "")</f>
        <v>2.5990328465708541E-2</v>
      </c>
    </row>
    <row r="21" spans="1:11" customFormat="1">
      <c r="B21" s="233" t="s">
        <v>140</v>
      </c>
      <c r="C21" s="234" t="s">
        <v>141</v>
      </c>
      <c r="D21" s="235">
        <v>63.064999999999998</v>
      </c>
      <c r="E21" s="230">
        <v>242.25</v>
      </c>
      <c r="F21" s="236">
        <v>0.92466460268317863</v>
      </c>
      <c r="G21" s="232">
        <v>9.5</v>
      </c>
      <c r="H21" s="232">
        <f t="shared" ref="H21:H84" si="0">IF(G21&lt;&gt;"n/a",D21*E21,"Excl.")</f>
        <v>15277.49625</v>
      </c>
      <c r="I21" s="76">
        <f t="shared" ref="I21:I84" si="1">IF(H21="Excl.","Excl.",H21/(SUM($H$20:$H$524)))</f>
        <v>4.3133655105280706E-4</v>
      </c>
      <c r="J21" s="76">
        <f t="shared" ref="J21:J84" si="2">IFERROR(I21*F21, "")</f>
        <v>3.9884164060197645E-4</v>
      </c>
      <c r="K21" s="79">
        <f t="shared" ref="K21:K84" si="3">IFERROR(I21*G21, "")</f>
        <v>4.0976972350016674E-3</v>
      </c>
    </row>
    <row r="22" spans="1:11" customFormat="1">
      <c r="B22" s="233" t="s">
        <v>142</v>
      </c>
      <c r="C22" s="234" t="s">
        <v>143</v>
      </c>
      <c r="D22" s="235">
        <v>753.06</v>
      </c>
      <c r="E22" s="230">
        <v>174.71</v>
      </c>
      <c r="F22" s="236">
        <v>1.1905443306050025</v>
      </c>
      <c r="G22" s="232">
        <v>8.1999999999999993</v>
      </c>
      <c r="H22" s="232">
        <f t="shared" si="0"/>
        <v>131567.11259999999</v>
      </c>
      <c r="I22" s="76">
        <f t="shared" si="1"/>
        <v>3.7145945678671208E-3</v>
      </c>
      <c r="J22" s="76">
        <f t="shared" si="2"/>
        <v>4.42238950327034E-3</v>
      </c>
      <c r="K22" s="79">
        <f t="shared" si="3"/>
        <v>3.0459675456510387E-2</v>
      </c>
    </row>
    <row r="23" spans="1:11" customFormat="1">
      <c r="B23" s="233" t="s">
        <v>144</v>
      </c>
      <c r="C23" s="234" t="s">
        <v>145</v>
      </c>
      <c r="D23" s="235">
        <v>4199.6440000000002</v>
      </c>
      <c r="E23" s="230">
        <v>46.3</v>
      </c>
      <c r="F23" s="236">
        <v>5.5291576673866096</v>
      </c>
      <c r="G23" s="232">
        <v>3.53</v>
      </c>
      <c r="H23" s="232">
        <f t="shared" si="0"/>
        <v>194443.5172</v>
      </c>
      <c r="I23" s="76">
        <f t="shared" si="1"/>
        <v>5.4898129059351049E-3</v>
      </c>
      <c r="J23" s="76">
        <f t="shared" si="2"/>
        <v>3.0354041121369049E-2</v>
      </c>
      <c r="K23" s="79">
        <f t="shared" si="3"/>
        <v>1.9379039557950919E-2</v>
      </c>
    </row>
    <row r="24" spans="1:11" customFormat="1">
      <c r="B24" s="233" t="s">
        <v>146</v>
      </c>
      <c r="C24" s="234" t="s">
        <v>147</v>
      </c>
      <c r="D24" s="235">
        <v>408.28100000000001</v>
      </c>
      <c r="E24" s="230">
        <v>554.39</v>
      </c>
      <c r="F24" s="236">
        <v>2.958206316852757</v>
      </c>
      <c r="G24" s="232">
        <v>5.03</v>
      </c>
      <c r="H24" s="232">
        <f t="shared" si="0"/>
        <v>226346.90359</v>
      </c>
      <c r="I24" s="76">
        <f t="shared" si="1"/>
        <v>6.3905558305074259E-3</v>
      </c>
      <c r="J24" s="76">
        <f t="shared" si="2"/>
        <v>1.8904582626007284E-2</v>
      </c>
      <c r="K24" s="79">
        <f t="shared" si="3"/>
        <v>3.2144495827452352E-2</v>
      </c>
    </row>
    <row r="25" spans="1:11" customFormat="1">
      <c r="B25" s="233" t="s">
        <v>148</v>
      </c>
      <c r="C25" s="234" t="s">
        <v>149</v>
      </c>
      <c r="D25" s="235">
        <v>591.63599999999997</v>
      </c>
      <c r="E25" s="230">
        <v>148.84</v>
      </c>
      <c r="F25" s="236" t="s">
        <v>98</v>
      </c>
      <c r="G25" s="232">
        <v>-38.18</v>
      </c>
      <c r="H25" s="232">
        <f t="shared" si="0"/>
        <v>88059.102239999993</v>
      </c>
      <c r="I25" s="76">
        <f t="shared" si="1"/>
        <v>2.4862129780596812E-3</v>
      </c>
      <c r="J25" s="76" t="str">
        <f t="shared" si="2"/>
        <v/>
      </c>
      <c r="K25" s="79">
        <f t="shared" si="3"/>
        <v>-9.4923611502318622E-2</v>
      </c>
    </row>
    <row r="26" spans="1:11" customFormat="1">
      <c r="B26" s="233" t="s">
        <v>150</v>
      </c>
      <c r="C26" s="234" t="s">
        <v>151</v>
      </c>
      <c r="D26" s="235">
        <v>533.37400000000002</v>
      </c>
      <c r="E26" s="230">
        <v>210.54</v>
      </c>
      <c r="F26" s="236">
        <v>2.1088629239099461</v>
      </c>
      <c r="G26" s="232">
        <v>11.55</v>
      </c>
      <c r="H26" s="232">
        <f t="shared" si="0"/>
        <v>112296.56196000001</v>
      </c>
      <c r="I26" s="76">
        <f t="shared" si="1"/>
        <v>3.1705202827926895E-3</v>
      </c>
      <c r="J26" s="76">
        <f t="shared" si="2"/>
        <v>6.6861926738859805E-3</v>
      </c>
      <c r="K26" s="79">
        <f t="shared" si="3"/>
        <v>3.6619509266255568E-2</v>
      </c>
    </row>
    <row r="27" spans="1:11" customFormat="1">
      <c r="B27" s="233" t="s">
        <v>152</v>
      </c>
      <c r="C27" s="234" t="s">
        <v>153</v>
      </c>
      <c r="D27" s="235">
        <v>2939.77</v>
      </c>
      <c r="E27" s="230">
        <v>119.36</v>
      </c>
      <c r="F27" s="236">
        <v>3.3512064343163539</v>
      </c>
      <c r="G27" s="232">
        <v>-0.66700000000000004</v>
      </c>
      <c r="H27" s="232">
        <f t="shared" si="0"/>
        <v>350890.9472</v>
      </c>
      <c r="I27" s="76">
        <f t="shared" si="1"/>
        <v>9.9068648739416721E-3</v>
      </c>
      <c r="J27" s="76">
        <f t="shared" si="2"/>
        <v>3.3199949309456009E-2</v>
      </c>
      <c r="K27" s="79">
        <f t="shared" si="3"/>
        <v>-6.6078788709190957E-3</v>
      </c>
    </row>
    <row r="28" spans="1:11" s="246" customFormat="1">
      <c r="A28"/>
      <c r="B28" s="233" t="s">
        <v>154</v>
      </c>
      <c r="C28" s="234" t="s">
        <v>155</v>
      </c>
      <c r="D28" s="235">
        <v>1964.8620000000001</v>
      </c>
      <c r="E28" s="230">
        <v>156.66999999999999</v>
      </c>
      <c r="F28" s="236">
        <v>3.6254547775579247</v>
      </c>
      <c r="G28" s="232">
        <v>6.1</v>
      </c>
      <c r="H28" s="232">
        <f t="shared" si="0"/>
        <v>307834.92953999998</v>
      </c>
      <c r="I28" s="76">
        <f t="shared" si="1"/>
        <v>8.6912446011150196E-3</v>
      </c>
      <c r="J28" s="76">
        <f t="shared" si="2"/>
        <v>3.150971426203697E-2</v>
      </c>
      <c r="K28" s="79">
        <f t="shared" si="3"/>
        <v>5.3016592066801614E-2</v>
      </c>
    </row>
    <row r="29" spans="1:11">
      <c r="B29" s="233" t="s">
        <v>156</v>
      </c>
      <c r="C29" s="234" t="s">
        <v>157</v>
      </c>
      <c r="D29" s="235">
        <v>4335.0290000000005</v>
      </c>
      <c r="E29" s="230">
        <v>64.61</v>
      </c>
      <c r="F29" s="236">
        <v>2.7240365268534283</v>
      </c>
      <c r="G29" s="232">
        <v>8.7230000000000008</v>
      </c>
      <c r="H29" s="232">
        <f t="shared" si="0"/>
        <v>280086.22369000001</v>
      </c>
      <c r="I29" s="76">
        <f t="shared" si="1"/>
        <v>7.9078026757067356E-3</v>
      </c>
      <c r="J29" s="76">
        <f t="shared" si="2"/>
        <v>2.1541143335774424E-2</v>
      </c>
      <c r="K29" s="79">
        <f t="shared" si="3"/>
        <v>6.8979762740189854E-2</v>
      </c>
    </row>
    <row r="30" spans="1:11">
      <c r="B30" s="233" t="s">
        <v>158</v>
      </c>
      <c r="C30" s="234" t="s">
        <v>159</v>
      </c>
      <c r="D30" s="235">
        <v>1766.2850000000001</v>
      </c>
      <c r="E30" s="230">
        <v>146.88</v>
      </c>
      <c r="F30" s="236">
        <v>3.8398692810457518</v>
      </c>
      <c r="G30" s="232">
        <v>-1.2769999999999999</v>
      </c>
      <c r="H30" s="232">
        <f t="shared" si="0"/>
        <v>259431.94080000001</v>
      </c>
      <c r="I30" s="76">
        <f t="shared" si="1"/>
        <v>7.3246608440573511E-3</v>
      </c>
      <c r="J30" s="76">
        <f t="shared" si="2"/>
        <v>2.8125740169174469E-2</v>
      </c>
      <c r="K30" s="79">
        <f t="shared" si="3"/>
        <v>-9.3535918978612364E-3</v>
      </c>
    </row>
    <row r="31" spans="1:11">
      <c r="B31" s="233" t="s">
        <v>160</v>
      </c>
      <c r="C31" s="234" t="s">
        <v>161</v>
      </c>
      <c r="D31" s="235">
        <v>1820.633</v>
      </c>
      <c r="E31" s="230">
        <v>111.63</v>
      </c>
      <c r="F31" s="236" t="s">
        <v>98</v>
      </c>
      <c r="G31" s="232">
        <v>31.533000000000001</v>
      </c>
      <c r="H31" s="232">
        <f t="shared" si="0"/>
        <v>203237.26178999999</v>
      </c>
      <c r="I31" s="76">
        <f t="shared" si="1"/>
        <v>5.7380907258226324E-3</v>
      </c>
      <c r="J31" s="76" t="str">
        <f t="shared" si="2"/>
        <v/>
      </c>
      <c r="K31" s="79">
        <f>IFERROR(I31*G31, "")</f>
        <v>0.18093921485736508</v>
      </c>
    </row>
    <row r="32" spans="1:11">
      <c r="B32" s="233" t="s">
        <v>162</v>
      </c>
      <c r="C32" s="234" t="s">
        <v>163</v>
      </c>
      <c r="D32" s="235">
        <v>77.340999999999994</v>
      </c>
      <c r="E32" s="230">
        <v>249.52</v>
      </c>
      <c r="F32" s="236" t="s">
        <v>98</v>
      </c>
      <c r="G32" s="232">
        <v>16.010000000000002</v>
      </c>
      <c r="H32" s="232">
        <f t="shared" si="0"/>
        <v>19298.126319999999</v>
      </c>
      <c r="I32" s="76">
        <f t="shared" si="1"/>
        <v>5.4485284188174484E-4</v>
      </c>
      <c r="J32" s="76" t="str">
        <f t="shared" si="2"/>
        <v/>
      </c>
      <c r="K32" s="79">
        <f t="shared" si="3"/>
        <v>8.7230939985267365E-3</v>
      </c>
    </row>
    <row r="33" spans="2:11">
      <c r="B33" s="233" t="s">
        <v>164</v>
      </c>
      <c r="C33" s="234" t="s">
        <v>165</v>
      </c>
      <c r="D33" s="235">
        <v>134.251</v>
      </c>
      <c r="E33" s="230">
        <v>190</v>
      </c>
      <c r="F33" s="236">
        <v>3.1578947368421053</v>
      </c>
      <c r="G33" s="232">
        <v>6</v>
      </c>
      <c r="H33" s="232">
        <f t="shared" si="0"/>
        <v>25507.690000000002</v>
      </c>
      <c r="I33" s="76">
        <f t="shared" si="1"/>
        <v>7.2017029818771357E-4</v>
      </c>
      <c r="J33" s="76">
        <f t="shared" si="2"/>
        <v>2.27422199427699E-3</v>
      </c>
      <c r="K33" s="79">
        <f t="shared" si="3"/>
        <v>4.3210217891262812E-3</v>
      </c>
    </row>
    <row r="34" spans="2:11">
      <c r="B34" s="233" t="s">
        <v>166</v>
      </c>
      <c r="C34" s="234" t="s">
        <v>167</v>
      </c>
      <c r="D34" s="235">
        <v>4225.674</v>
      </c>
      <c r="E34" s="230">
        <v>85.25</v>
      </c>
      <c r="F34" s="236">
        <v>4.129032258064516</v>
      </c>
      <c r="G34" s="232">
        <v>21.14</v>
      </c>
      <c r="H34" s="232">
        <f t="shared" si="0"/>
        <v>360238.70850000001</v>
      </c>
      <c r="I34" s="76">
        <f t="shared" si="1"/>
        <v>1.0170784501426897E-2</v>
      </c>
      <c r="J34" s="76">
        <f t="shared" si="2"/>
        <v>4.1995497296214282E-2</v>
      </c>
      <c r="K34" s="79">
        <f t="shared" si="3"/>
        <v>0.21501038436016462</v>
      </c>
    </row>
    <row r="35" spans="2:11">
      <c r="B35" s="233" t="s">
        <v>168</v>
      </c>
      <c r="C35" s="234" t="s">
        <v>169</v>
      </c>
      <c r="D35" s="235">
        <v>481.1</v>
      </c>
      <c r="E35" s="230">
        <v>86.76</v>
      </c>
      <c r="F35" s="236">
        <v>4.2415859843245736</v>
      </c>
      <c r="G35" s="232">
        <v>10.61</v>
      </c>
      <c r="H35" s="232">
        <f t="shared" si="0"/>
        <v>41740.236000000004</v>
      </c>
      <c r="I35" s="76">
        <f t="shared" si="1"/>
        <v>1.1784712063909173E-3</v>
      </c>
      <c r="J35" s="76">
        <f t="shared" si="2"/>
        <v>4.9985869519577871E-3</v>
      </c>
      <c r="K35" s="79">
        <f t="shared" si="3"/>
        <v>1.2503579499807632E-2</v>
      </c>
    </row>
    <row r="36" spans="2:11">
      <c r="B36" s="233" t="s">
        <v>170</v>
      </c>
      <c r="C36" s="234" t="s">
        <v>171</v>
      </c>
      <c r="D36" s="235">
        <v>1100.665</v>
      </c>
      <c r="E36" s="230">
        <v>74.55</v>
      </c>
      <c r="F36" s="236">
        <v>0.42924211938296442</v>
      </c>
      <c r="G36" s="232">
        <v>28.65</v>
      </c>
      <c r="H36" s="232">
        <f t="shared" si="0"/>
        <v>82054.575749999989</v>
      </c>
      <c r="I36" s="76">
        <f t="shared" si="1"/>
        <v>2.31668443067733E-3</v>
      </c>
      <c r="J36" s="76">
        <f t="shared" si="2"/>
        <v>9.944185349654534E-4</v>
      </c>
      <c r="K36" s="79">
        <f t="shared" si="3"/>
        <v>6.6373008938905506E-2</v>
      </c>
    </row>
    <row r="37" spans="2:11">
      <c r="B37" s="233" t="s">
        <v>172</v>
      </c>
      <c r="C37" s="234" t="s">
        <v>173</v>
      </c>
      <c r="D37" s="235">
        <v>1053.366</v>
      </c>
      <c r="E37" s="230">
        <v>36.630000000000003</v>
      </c>
      <c r="F37" s="236">
        <v>2.7300027300027301</v>
      </c>
      <c r="G37" s="232">
        <v>2.113</v>
      </c>
      <c r="H37" s="232">
        <f t="shared" si="0"/>
        <v>38584.796580000002</v>
      </c>
      <c r="I37" s="76">
        <f t="shared" si="1"/>
        <v>1.0893822395728846E-3</v>
      </c>
      <c r="J37" s="76">
        <f t="shared" si="2"/>
        <v>2.9740164880504632E-3</v>
      </c>
      <c r="K37" s="79">
        <f t="shared" si="3"/>
        <v>2.301864672217505E-3</v>
      </c>
    </row>
    <row r="38" spans="2:11">
      <c r="B38" s="233" t="s">
        <v>174</v>
      </c>
      <c r="C38" s="234" t="s">
        <v>175</v>
      </c>
      <c r="D38" s="235">
        <v>1035.069</v>
      </c>
      <c r="E38" s="230">
        <v>300.39999999999998</v>
      </c>
      <c r="F38" s="236">
        <v>2.5299600532623168</v>
      </c>
      <c r="G38" s="232">
        <v>5.92</v>
      </c>
      <c r="H38" s="232">
        <f t="shared" si="0"/>
        <v>310934.72759999998</v>
      </c>
      <c r="I38" s="76">
        <f t="shared" si="1"/>
        <v>8.7787626199239324E-3</v>
      </c>
      <c r="J38" s="76">
        <f t="shared" si="2"/>
        <v>2.2209918745479989E-2</v>
      </c>
      <c r="K38" s="79">
        <f t="shared" si="3"/>
        <v>5.1970274709949679E-2</v>
      </c>
    </row>
    <row r="39" spans="2:11">
      <c r="B39" s="233" t="s">
        <v>176</v>
      </c>
      <c r="C39" s="234" t="s">
        <v>177</v>
      </c>
      <c r="D39" s="235">
        <v>46.509</v>
      </c>
      <c r="E39" s="230">
        <v>392.24</v>
      </c>
      <c r="F39" s="236">
        <v>0.76483785437487251</v>
      </c>
      <c r="G39" s="232">
        <v>24.5</v>
      </c>
      <c r="H39" s="232">
        <f t="shared" si="0"/>
        <v>18242.690160000002</v>
      </c>
      <c r="I39" s="76">
        <f t="shared" si="1"/>
        <v>5.1505422922551078E-4</v>
      </c>
      <c r="J39" s="76">
        <f t="shared" si="2"/>
        <v>3.9393297156754343E-4</v>
      </c>
      <c r="K39" s="79">
        <f t="shared" si="3"/>
        <v>1.2618828616025014E-2</v>
      </c>
    </row>
    <row r="40" spans="2:11">
      <c r="B40" s="233" t="s">
        <v>178</v>
      </c>
      <c r="C40" s="234" t="s">
        <v>179</v>
      </c>
      <c r="D40" s="235">
        <v>899.43499999999995</v>
      </c>
      <c r="E40" s="230">
        <v>132.21</v>
      </c>
      <c r="F40" s="236">
        <v>4.9920580894032218</v>
      </c>
      <c r="G40" s="232">
        <v>11.065</v>
      </c>
      <c r="H40" s="232">
        <f t="shared" si="0"/>
        <v>118914.30134999999</v>
      </c>
      <c r="I40" s="76">
        <f t="shared" si="1"/>
        <v>3.3573619509259019E-3</v>
      </c>
      <c r="J40" s="76">
        <f t="shared" si="2"/>
        <v>1.6760145886174232E-2</v>
      </c>
      <c r="K40" s="79">
        <f t="shared" si="3"/>
        <v>3.7149209986995106E-2</v>
      </c>
    </row>
    <row r="41" spans="2:11">
      <c r="B41" s="233" t="s">
        <v>180</v>
      </c>
      <c r="C41" s="234" t="s">
        <v>181</v>
      </c>
      <c r="D41" s="235">
        <v>2631.402</v>
      </c>
      <c r="E41" s="230">
        <v>180.46</v>
      </c>
      <c r="F41" s="236">
        <v>2.5047101850825664</v>
      </c>
      <c r="G41" s="232">
        <v>3.944</v>
      </c>
      <c r="H41" s="232">
        <f t="shared" si="0"/>
        <v>474862.80492000002</v>
      </c>
      <c r="I41" s="76">
        <f t="shared" si="1"/>
        <v>1.3407019130995025E-2</v>
      </c>
      <c r="J41" s="76">
        <f t="shared" si="2"/>
        <v>3.3580697369000059E-2</v>
      </c>
      <c r="K41" s="79">
        <f t="shared" si="3"/>
        <v>5.2877283452644377E-2</v>
      </c>
    </row>
    <row r="42" spans="2:11">
      <c r="B42" s="233" t="s">
        <v>182</v>
      </c>
      <c r="C42" s="234" t="s">
        <v>183</v>
      </c>
      <c r="D42" s="235">
        <v>739.60500000000002</v>
      </c>
      <c r="E42" s="230">
        <v>249.16</v>
      </c>
      <c r="F42" s="236">
        <v>2.2154438914753571</v>
      </c>
      <c r="G42" s="232">
        <v>7.22</v>
      </c>
      <c r="H42" s="232">
        <f t="shared" si="0"/>
        <v>184279.98180000001</v>
      </c>
      <c r="I42" s="76">
        <f t="shared" si="1"/>
        <v>5.2028611545354535E-3</v>
      </c>
      <c r="J42" s="76">
        <f t="shared" si="2"/>
        <v>1.1526646963009994E-2</v>
      </c>
      <c r="K42" s="79">
        <f t="shared" si="3"/>
        <v>3.756465753574597E-2</v>
      </c>
    </row>
    <row r="43" spans="2:11">
      <c r="B43" s="233" t="s">
        <v>184</v>
      </c>
      <c r="C43" s="234" t="s">
        <v>185</v>
      </c>
      <c r="D43" s="235">
        <v>2528.3530000000001</v>
      </c>
      <c r="E43" s="230">
        <v>88.69</v>
      </c>
      <c r="F43" s="236">
        <v>3.111963017251099</v>
      </c>
      <c r="G43" s="232">
        <v>11.81</v>
      </c>
      <c r="H43" s="232">
        <f t="shared" si="0"/>
        <v>224239.62757000001</v>
      </c>
      <c r="I43" s="76">
        <f t="shared" si="1"/>
        <v>6.3310601411805121E-3</v>
      </c>
      <c r="J43" s="76">
        <f t="shared" si="2"/>
        <v>1.9702025019346276E-2</v>
      </c>
      <c r="K43" s="79">
        <f t="shared" si="3"/>
        <v>7.4769820267341844E-2</v>
      </c>
    </row>
    <row r="44" spans="2:11">
      <c r="B44" s="233" t="s">
        <v>186</v>
      </c>
      <c r="C44" s="234" t="s">
        <v>187</v>
      </c>
      <c r="D44" s="235">
        <v>569.05899999999997</v>
      </c>
      <c r="E44" s="230">
        <v>144.22</v>
      </c>
      <c r="F44" s="236">
        <v>4.1325752322840099</v>
      </c>
      <c r="G44" s="232">
        <v>7.5670000000000002</v>
      </c>
      <c r="H44" s="232">
        <f t="shared" si="0"/>
        <v>82069.688979999992</v>
      </c>
      <c r="I44" s="76">
        <f t="shared" si="1"/>
        <v>2.3171111294240875E-3</v>
      </c>
      <c r="J44" s="76">
        <f t="shared" si="2"/>
        <v>9.5756360639076138E-3</v>
      </c>
      <c r="K44" s="79">
        <f t="shared" si="3"/>
        <v>1.7533579916352071E-2</v>
      </c>
    </row>
    <row r="45" spans="2:11">
      <c r="B45" s="233" t="s">
        <v>188</v>
      </c>
      <c r="C45" s="234" t="s">
        <v>189</v>
      </c>
      <c r="D45" s="235">
        <v>181.75299999999999</v>
      </c>
      <c r="E45" s="230">
        <v>154.08000000000001</v>
      </c>
      <c r="F45" s="236">
        <v>1.7004153686396677</v>
      </c>
      <c r="G45" s="232">
        <v>7.5650000000000004</v>
      </c>
      <c r="H45" s="232">
        <f t="shared" si="0"/>
        <v>28004.502240000002</v>
      </c>
      <c r="I45" s="76">
        <f t="shared" si="1"/>
        <v>7.9066394208096829E-4</v>
      </c>
      <c r="J45" s="76">
        <f t="shared" si="2"/>
        <v>1.3444571185437025E-3</v>
      </c>
      <c r="K45" s="79">
        <f t="shared" si="3"/>
        <v>5.9813727218425254E-3</v>
      </c>
    </row>
    <row r="46" spans="2:11">
      <c r="B46" s="233" t="s">
        <v>190</v>
      </c>
      <c r="C46" s="234" t="s">
        <v>191</v>
      </c>
      <c r="D46" s="235">
        <v>8056.8810000000003</v>
      </c>
      <c r="E46" s="230">
        <v>35.68</v>
      </c>
      <c r="F46" s="236">
        <v>2.3542600896860986</v>
      </c>
      <c r="G46" s="232">
        <v>2.8</v>
      </c>
      <c r="H46" s="232">
        <f t="shared" si="0"/>
        <v>287469.51407999999</v>
      </c>
      <c r="I46" s="76">
        <f t="shared" si="1"/>
        <v>8.1162584959622256E-3</v>
      </c>
      <c r="J46" s="76">
        <f t="shared" si="2"/>
        <v>1.9107783454619588E-2</v>
      </c>
      <c r="K46" s="79">
        <f t="shared" si="3"/>
        <v>2.2725523788694229E-2</v>
      </c>
    </row>
    <row r="47" spans="2:11">
      <c r="B47" s="233" t="s">
        <v>192</v>
      </c>
      <c r="C47" s="234" t="s">
        <v>193</v>
      </c>
      <c r="D47" s="235">
        <v>5647.7740000000003</v>
      </c>
      <c r="E47" s="230">
        <v>49.07</v>
      </c>
      <c r="F47" s="236">
        <v>3.260648053800693</v>
      </c>
      <c r="G47" s="232">
        <v>-2.6070000000000002</v>
      </c>
      <c r="H47" s="232">
        <f t="shared" si="0"/>
        <v>277136.27017999999</v>
      </c>
      <c r="I47" s="76">
        <f t="shared" si="1"/>
        <v>7.8245152867296632E-3</v>
      </c>
      <c r="J47" s="76">
        <f t="shared" si="2"/>
        <v>2.5512990541608847E-2</v>
      </c>
      <c r="K47" s="79">
        <f t="shared" si="3"/>
        <v>-2.0398511352504235E-2</v>
      </c>
    </row>
    <row r="48" spans="2:11">
      <c r="B48" s="233" t="s">
        <v>194</v>
      </c>
      <c r="C48" s="234" t="s">
        <v>195</v>
      </c>
      <c r="D48" s="235">
        <v>2399.297</v>
      </c>
      <c r="E48" s="230">
        <v>160.55000000000001</v>
      </c>
      <c r="F48" s="236">
        <v>2.2754282155091872</v>
      </c>
      <c r="G48" s="232">
        <v>5.0250000000000004</v>
      </c>
      <c r="H48" s="232">
        <f t="shared" si="0"/>
        <v>385207.13335000002</v>
      </c>
      <c r="I48" s="76">
        <f t="shared" si="1"/>
        <v>1.0875729479568861E-2</v>
      </c>
      <c r="J48" s="76">
        <f t="shared" si="2"/>
        <v>2.4746941722056034E-2</v>
      </c>
      <c r="K48" s="79">
        <f t="shared" si="3"/>
        <v>5.465054063483353E-2</v>
      </c>
    </row>
    <row r="49" spans="2:11">
      <c r="B49" s="233" t="s">
        <v>196</v>
      </c>
      <c r="C49" s="234" t="s">
        <v>197</v>
      </c>
      <c r="D49" s="235">
        <v>7159</v>
      </c>
      <c r="E49" s="230">
        <v>18.86</v>
      </c>
      <c r="F49" s="236">
        <v>5.8854718981972436</v>
      </c>
      <c r="G49" s="232">
        <v>1.903</v>
      </c>
      <c r="H49" s="232">
        <f t="shared" si="0"/>
        <v>135018.74</v>
      </c>
      <c r="I49" s="76">
        <f t="shared" si="1"/>
        <v>3.8120459456238241E-3</v>
      </c>
      <c r="J49" s="76">
        <f t="shared" si="2"/>
        <v>2.2435689287605753E-2</v>
      </c>
      <c r="K49" s="79">
        <f t="shared" si="3"/>
        <v>7.254323434522137E-3</v>
      </c>
    </row>
    <row r="50" spans="2:11">
      <c r="B50" s="233" t="s">
        <v>198</v>
      </c>
      <c r="C50" s="234" t="s">
        <v>199</v>
      </c>
      <c r="D50" s="235">
        <v>239.96100000000001</v>
      </c>
      <c r="E50" s="230">
        <v>171.06</v>
      </c>
      <c r="F50" s="236">
        <v>2.1746755524377415</v>
      </c>
      <c r="G50" s="232">
        <v>4.8330000000000002</v>
      </c>
      <c r="H50" s="232">
        <f t="shared" si="0"/>
        <v>41047.728660000001</v>
      </c>
      <c r="I50" s="76">
        <f t="shared" si="1"/>
        <v>1.1589193293865714E-3</v>
      </c>
      <c r="J50" s="76">
        <f t="shared" si="2"/>
        <v>2.520273532864519E-3</v>
      </c>
      <c r="K50" s="79">
        <f t="shared" si="3"/>
        <v>5.6010571189252997E-3</v>
      </c>
    </row>
    <row r="51" spans="2:11">
      <c r="B51" s="233" t="s">
        <v>200</v>
      </c>
      <c r="C51" s="234" t="s">
        <v>201</v>
      </c>
      <c r="D51" s="235">
        <v>1487.2149999999999</v>
      </c>
      <c r="E51" s="230">
        <v>94.91</v>
      </c>
      <c r="F51" s="236">
        <v>2.3179854599093881</v>
      </c>
      <c r="G51" s="232">
        <v>11.337</v>
      </c>
      <c r="H51" s="232">
        <f t="shared" si="0"/>
        <v>141151.57564999998</v>
      </c>
      <c r="I51" s="76">
        <f t="shared" si="1"/>
        <v>3.9851971043056468E-3</v>
      </c>
      <c r="J51" s="76">
        <f t="shared" si="2"/>
        <v>9.237628942653486E-3</v>
      </c>
      <c r="K51" s="79">
        <f t="shared" si="3"/>
        <v>4.5180179571513115E-2</v>
      </c>
    </row>
    <row r="52" spans="2:11">
      <c r="B52" s="233" t="s">
        <v>202</v>
      </c>
      <c r="C52" s="234" t="s">
        <v>203</v>
      </c>
      <c r="D52" s="235">
        <v>523.31500000000005</v>
      </c>
      <c r="E52" s="230">
        <v>154.38</v>
      </c>
      <c r="F52" s="236">
        <v>1.9691669905428164</v>
      </c>
      <c r="G52" s="232">
        <v>11.175000000000001</v>
      </c>
      <c r="H52" s="232">
        <f t="shared" si="0"/>
        <v>80789.36970000001</v>
      </c>
      <c r="I52" s="76">
        <f t="shared" si="1"/>
        <v>2.2809632886100794E-3</v>
      </c>
      <c r="J52" s="76">
        <f t="shared" si="2"/>
        <v>4.4915976145709557E-3</v>
      </c>
      <c r="K52" s="79">
        <f t="shared" si="3"/>
        <v>2.548976475021764E-2</v>
      </c>
    </row>
    <row r="53" spans="2:11">
      <c r="B53" s="233" t="s">
        <v>204</v>
      </c>
      <c r="C53" s="234" t="s">
        <v>205</v>
      </c>
      <c r="D53" s="235">
        <v>2752.7820000000002</v>
      </c>
      <c r="E53" s="230">
        <v>152.99</v>
      </c>
      <c r="F53" s="236">
        <v>1.4641479835283351</v>
      </c>
      <c r="G53" s="232">
        <v>9.85</v>
      </c>
      <c r="H53" s="232">
        <f t="shared" si="0"/>
        <v>421148.11818000005</v>
      </c>
      <c r="I53" s="76">
        <f t="shared" si="1"/>
        <v>1.1890467770734436E-2</v>
      </c>
      <c r="J53" s="76">
        <f t="shared" si="2"/>
        <v>1.7409404409729483E-2</v>
      </c>
      <c r="K53" s="79">
        <f t="shared" si="3"/>
        <v>0.11712110754173419</v>
      </c>
    </row>
    <row r="54" spans="2:11">
      <c r="B54" s="233" t="s">
        <v>206</v>
      </c>
      <c r="C54" s="234" t="s">
        <v>207</v>
      </c>
      <c r="D54" s="235">
        <v>4154.1679999999997</v>
      </c>
      <c r="E54" s="230">
        <v>48.98</v>
      </c>
      <c r="F54" s="236">
        <v>3.1033074724377299</v>
      </c>
      <c r="G54" s="232">
        <v>6.4249999999999998</v>
      </c>
      <c r="H54" s="232">
        <f t="shared" si="0"/>
        <v>203471.14863999997</v>
      </c>
      <c r="I54" s="76">
        <f t="shared" si="1"/>
        <v>5.7446941604145799E-3</v>
      </c>
      <c r="J54" s="76">
        <f t="shared" si="2"/>
        <v>1.7827552314883956E-2</v>
      </c>
      <c r="K54" s="79">
        <f t="shared" si="3"/>
        <v>3.6909659980663673E-2</v>
      </c>
    </row>
    <row r="55" spans="2:11">
      <c r="B55" s="233" t="s">
        <v>208</v>
      </c>
      <c r="C55" s="234" t="s">
        <v>209</v>
      </c>
      <c r="D55" s="235">
        <v>4089</v>
      </c>
      <c r="E55" s="230">
        <v>43.59</v>
      </c>
      <c r="F55" s="236">
        <v>3.3493920623996325</v>
      </c>
      <c r="G55" s="232">
        <v>5.96</v>
      </c>
      <c r="H55" s="232">
        <f t="shared" si="0"/>
        <v>178239.51</v>
      </c>
      <c r="I55" s="76">
        <f t="shared" si="1"/>
        <v>5.0323177467474301E-3</v>
      </c>
      <c r="J55" s="76">
        <f t="shared" si="2"/>
        <v>1.6855205116428646E-2</v>
      </c>
      <c r="K55" s="79">
        <f t="shared" si="3"/>
        <v>2.9992613770614684E-2</v>
      </c>
    </row>
    <row r="56" spans="2:11">
      <c r="B56" s="233" t="s">
        <v>210</v>
      </c>
      <c r="C56" s="234" t="s">
        <v>211</v>
      </c>
      <c r="D56" s="235">
        <v>1458.0229999999999</v>
      </c>
      <c r="E56" s="230">
        <v>37.909999999999997</v>
      </c>
      <c r="F56" s="236" t="s">
        <v>98</v>
      </c>
      <c r="G56" s="232">
        <v>12.303000000000001</v>
      </c>
      <c r="H56" s="232">
        <f t="shared" si="0"/>
        <v>55273.651929999993</v>
      </c>
      <c r="I56" s="76">
        <f t="shared" si="1"/>
        <v>1.5605663387140106E-3</v>
      </c>
      <c r="J56" s="76" t="str">
        <f t="shared" si="2"/>
        <v/>
      </c>
      <c r="K56" s="79">
        <f t="shared" si="3"/>
        <v>1.9199647665198473E-2</v>
      </c>
    </row>
    <row r="57" spans="2:11">
      <c r="B57" s="233" t="s">
        <v>212</v>
      </c>
      <c r="C57" s="234" t="s">
        <v>213</v>
      </c>
      <c r="D57" s="235">
        <v>7479.0330000000004</v>
      </c>
      <c r="E57" s="230">
        <v>277.52</v>
      </c>
      <c r="F57" s="236">
        <v>0.89362928797924479</v>
      </c>
      <c r="G57" s="232">
        <v>12.904999999999999</v>
      </c>
      <c r="H57" s="232">
        <f t="shared" si="0"/>
        <v>2075581.2381599999</v>
      </c>
      <c r="I57" s="76">
        <f t="shared" si="1"/>
        <v>5.8600836030174075E-2</v>
      </c>
      <c r="J57" s="76">
        <f t="shared" si="2"/>
        <v>5.2367423376632929E-2</v>
      </c>
      <c r="K57" s="79">
        <f t="shared" si="3"/>
        <v>0.75624378896939637</v>
      </c>
    </row>
    <row r="58" spans="2:11">
      <c r="B58" s="233" t="s">
        <v>214</v>
      </c>
      <c r="C58" s="234" t="s">
        <v>215</v>
      </c>
      <c r="D58" s="235">
        <v>228.785</v>
      </c>
      <c r="E58" s="230">
        <v>237.53</v>
      </c>
      <c r="F58" s="236">
        <v>0.9261987959415654</v>
      </c>
      <c r="G58" s="232">
        <v>9.4169999999999998</v>
      </c>
      <c r="H58" s="232">
        <f t="shared" si="0"/>
        <v>54343.301050000002</v>
      </c>
      <c r="I58" s="76">
        <f t="shared" si="1"/>
        <v>1.5342993160761789E-3</v>
      </c>
      <c r="J58" s="76">
        <f t="shared" si="2"/>
        <v>1.4210661791637241E-3</v>
      </c>
      <c r="K58" s="79">
        <f t="shared" si="3"/>
        <v>1.4448496659489376E-2</v>
      </c>
    </row>
    <row r="59" spans="2:11">
      <c r="B59" s="233" t="s">
        <v>216</v>
      </c>
      <c r="C59" s="234" t="s">
        <v>217</v>
      </c>
      <c r="D59" s="235">
        <v>320.95299999999997</v>
      </c>
      <c r="E59" s="230">
        <v>246.78</v>
      </c>
      <c r="F59" s="236">
        <v>1.815382121727855</v>
      </c>
      <c r="G59" s="232">
        <v>10.823</v>
      </c>
      <c r="H59" s="232">
        <f t="shared" si="0"/>
        <v>79204.781339999987</v>
      </c>
      <c r="I59" s="76">
        <f t="shared" si="1"/>
        <v>2.2362248794587218E-3</v>
      </c>
      <c r="J59" s="76">
        <f t="shared" si="2"/>
        <v>4.059602666332391E-3</v>
      </c>
      <c r="K59" s="79">
        <f t="shared" si="3"/>
        <v>2.4202661870381746E-2</v>
      </c>
    </row>
    <row r="60" spans="2:11">
      <c r="B60" s="233" t="s">
        <v>218</v>
      </c>
      <c r="C60" s="234" t="s">
        <v>219</v>
      </c>
      <c r="D60" s="235">
        <v>2267.473</v>
      </c>
      <c r="E60" s="230">
        <v>18.149999999999999</v>
      </c>
      <c r="F60" s="236">
        <v>6.1157024793388439</v>
      </c>
      <c r="G60" s="232">
        <v>1.1499999999999999</v>
      </c>
      <c r="H60" s="232">
        <f t="shared" si="0"/>
        <v>41154.634949999992</v>
      </c>
      <c r="I60" s="76">
        <f t="shared" si="1"/>
        <v>1.1619376636515496E-3</v>
      </c>
      <c r="J60" s="76">
        <f t="shared" si="2"/>
        <v>7.1060650504309649E-3</v>
      </c>
      <c r="K60" s="79">
        <f t="shared" si="3"/>
        <v>1.3362283131992819E-3</v>
      </c>
    </row>
    <row r="61" spans="2:11">
      <c r="B61" s="233" t="s">
        <v>220</v>
      </c>
      <c r="C61" s="234" t="s">
        <v>221</v>
      </c>
      <c r="D61" s="235">
        <v>1972.4739999999999</v>
      </c>
      <c r="E61" s="230">
        <v>48.21</v>
      </c>
      <c r="F61" s="236">
        <v>4.2314872433105162</v>
      </c>
      <c r="G61" s="232">
        <v>-5.9</v>
      </c>
      <c r="H61" s="232">
        <f t="shared" si="0"/>
        <v>95092.971539999999</v>
      </c>
      <c r="I61" s="76">
        <f t="shared" si="1"/>
        <v>2.684803432592977E-3</v>
      </c>
      <c r="J61" s="76">
        <f t="shared" si="2"/>
        <v>1.1360711475813468E-2</v>
      </c>
      <c r="K61" s="79">
        <f t="shared" si="3"/>
        <v>-1.5840340252298565E-2</v>
      </c>
    </row>
    <row r="62" spans="2:11">
      <c r="B62" s="233" t="s">
        <v>222</v>
      </c>
      <c r="C62" s="234" t="s">
        <v>223</v>
      </c>
      <c r="D62" s="235">
        <v>806.24800000000005</v>
      </c>
      <c r="E62" s="230">
        <v>58.51</v>
      </c>
      <c r="F62" s="236">
        <v>2.1876602290206804</v>
      </c>
      <c r="G62" s="232">
        <v>3.9670000000000001</v>
      </c>
      <c r="H62" s="232">
        <f t="shared" si="0"/>
        <v>47173.570480000002</v>
      </c>
      <c r="I62" s="76">
        <f t="shared" si="1"/>
        <v>1.3318730280617618E-3</v>
      </c>
      <c r="J62" s="76">
        <f t="shared" si="2"/>
        <v>2.913685653596061E-3</v>
      </c>
      <c r="K62" s="79">
        <f t="shared" si="3"/>
        <v>5.2835403023210091E-3</v>
      </c>
    </row>
    <row r="63" spans="2:11">
      <c r="B63" s="233" t="s">
        <v>224</v>
      </c>
      <c r="C63" s="234" t="s">
        <v>225</v>
      </c>
      <c r="D63" s="235">
        <v>1810.557</v>
      </c>
      <c r="E63" s="230">
        <v>55.57</v>
      </c>
      <c r="F63" s="236">
        <v>6.4783156379341369</v>
      </c>
      <c r="G63" s="232">
        <v>3.6</v>
      </c>
      <c r="H63" s="232">
        <f t="shared" si="0"/>
        <v>100612.65249000001</v>
      </c>
      <c r="I63" s="76">
        <f t="shared" si="1"/>
        <v>2.8406431137112027E-3</v>
      </c>
      <c r="J63" s="76">
        <f t="shared" si="2"/>
        <v>1.8402582705345203E-2</v>
      </c>
      <c r="K63" s="79">
        <f t="shared" si="3"/>
        <v>1.0226315209360329E-2</v>
      </c>
    </row>
    <row r="64" spans="2:11">
      <c r="B64" s="233" t="s">
        <v>226</v>
      </c>
      <c r="C64" s="234" t="s">
        <v>227</v>
      </c>
      <c r="D64" s="235">
        <v>302.01799999999997</v>
      </c>
      <c r="E64" s="230">
        <v>214.55</v>
      </c>
      <c r="F64" s="236">
        <v>1.0440456769983686</v>
      </c>
      <c r="G64" s="232">
        <v>8.0399999999999991</v>
      </c>
      <c r="H64" s="232">
        <f t="shared" si="0"/>
        <v>64797.961899999995</v>
      </c>
      <c r="I64" s="76">
        <f t="shared" si="1"/>
        <v>1.8294705456855991E-3</v>
      </c>
      <c r="J64" s="76">
        <f t="shared" si="2"/>
        <v>1.910050814418896E-3</v>
      </c>
      <c r="K64" s="79">
        <f t="shared" si="3"/>
        <v>1.4708943187312215E-2</v>
      </c>
    </row>
    <row r="65" spans="2:11">
      <c r="B65" s="233" t="s">
        <v>228</v>
      </c>
      <c r="C65" s="234" t="s">
        <v>229</v>
      </c>
      <c r="D65" s="235">
        <v>188.66900000000001</v>
      </c>
      <c r="E65" s="230">
        <v>15.36</v>
      </c>
      <c r="F65" s="236" t="s">
        <v>98</v>
      </c>
      <c r="G65" s="232" t="s">
        <v>98</v>
      </c>
      <c r="H65" s="232" t="str">
        <f t="shared" si="0"/>
        <v>Excl.</v>
      </c>
      <c r="I65" s="76" t="str">
        <f t="shared" si="1"/>
        <v>Excl.</v>
      </c>
      <c r="J65" s="76" t="str">
        <f t="shared" si="2"/>
        <v/>
      </c>
      <c r="K65" s="79" t="str">
        <f t="shared" si="3"/>
        <v/>
      </c>
    </row>
    <row r="66" spans="2:11">
      <c r="B66" s="233" t="s">
        <v>230</v>
      </c>
      <c r="C66" s="234" t="s">
        <v>231</v>
      </c>
      <c r="D66" s="235">
        <v>370.62900000000002</v>
      </c>
      <c r="E66" s="230">
        <v>46.28</v>
      </c>
      <c r="F66" s="236">
        <v>3.9974070872947278</v>
      </c>
      <c r="G66" s="232">
        <v>3.65</v>
      </c>
      <c r="H66" s="232">
        <f t="shared" si="0"/>
        <v>17152.71012</v>
      </c>
      <c r="I66" s="76">
        <f t="shared" si="1"/>
        <v>4.8428032337886385E-4</v>
      </c>
      <c r="J66" s="76">
        <f t="shared" si="2"/>
        <v>1.9358655969120531E-3</v>
      </c>
      <c r="K66" s="79">
        <f t="shared" si="3"/>
        <v>1.7676231803328531E-3</v>
      </c>
    </row>
    <row r="67" spans="2:11">
      <c r="B67" s="233" t="s">
        <v>232</v>
      </c>
      <c r="C67" s="234" t="s">
        <v>233</v>
      </c>
      <c r="D67" s="235">
        <v>1300.136</v>
      </c>
      <c r="E67" s="230">
        <v>15.41</v>
      </c>
      <c r="F67" s="236">
        <v>3.1148604802076574</v>
      </c>
      <c r="G67" s="232">
        <v>6.593</v>
      </c>
      <c r="H67" s="232">
        <f t="shared" si="0"/>
        <v>20035.09576</v>
      </c>
      <c r="I67" s="76">
        <f t="shared" si="1"/>
        <v>5.6566003772582296E-4</v>
      </c>
      <c r="J67" s="76">
        <f t="shared" si="2"/>
        <v>1.7619520967449385E-3</v>
      </c>
      <c r="K67" s="79">
        <f t="shared" si="3"/>
        <v>3.7293966287263508E-3</v>
      </c>
    </row>
    <row r="68" spans="2:11">
      <c r="B68" s="233" t="s">
        <v>234</v>
      </c>
      <c r="C68" s="234" t="s">
        <v>235</v>
      </c>
      <c r="D68" s="235">
        <v>1763.482</v>
      </c>
      <c r="E68" s="230">
        <v>113.5</v>
      </c>
      <c r="F68" s="236">
        <v>1.6563876651982379</v>
      </c>
      <c r="G68" s="232">
        <v>6.625</v>
      </c>
      <c r="H68" s="232">
        <f t="shared" si="0"/>
        <v>200155.20699999999</v>
      </c>
      <c r="I68" s="76">
        <f t="shared" si="1"/>
        <v>5.6510736608847579E-3</v>
      </c>
      <c r="J68" s="76">
        <f t="shared" si="2"/>
        <v>9.3603687070161635E-3</v>
      </c>
      <c r="K68" s="79">
        <f t="shared" si="3"/>
        <v>3.7438363003361522E-2</v>
      </c>
    </row>
    <row r="69" spans="2:11">
      <c r="B69" s="233" t="s">
        <v>236</v>
      </c>
      <c r="C69" s="234" t="s">
        <v>237</v>
      </c>
      <c r="D69" s="235">
        <v>644.16499999999996</v>
      </c>
      <c r="E69" s="230">
        <v>57.28</v>
      </c>
      <c r="F69" s="236">
        <v>2.7932960893854752</v>
      </c>
      <c r="G69" s="232" t="s">
        <v>98</v>
      </c>
      <c r="H69" s="232" t="str">
        <f t="shared" si="0"/>
        <v>Excl.</v>
      </c>
      <c r="I69" s="76" t="str">
        <f t="shared" si="1"/>
        <v>Excl.</v>
      </c>
      <c r="J69" s="76" t="str">
        <f t="shared" si="2"/>
        <v/>
      </c>
      <c r="K69" s="79" t="str">
        <f t="shared" si="3"/>
        <v/>
      </c>
    </row>
    <row r="70" spans="2:11">
      <c r="B70" s="233" t="s">
        <v>238</v>
      </c>
      <c r="C70" s="234" t="s">
        <v>239</v>
      </c>
      <c r="D70" s="235">
        <v>221.71700000000001</v>
      </c>
      <c r="E70" s="230">
        <v>234.07</v>
      </c>
      <c r="F70" s="236">
        <v>2.7684026146024698</v>
      </c>
      <c r="G70" s="232">
        <v>13.2</v>
      </c>
      <c r="H70" s="232">
        <f t="shared" si="0"/>
        <v>51897.298190000001</v>
      </c>
      <c r="I70" s="76">
        <f t="shared" si="1"/>
        <v>1.4652401966869203E-3</v>
      </c>
      <c r="J70" s="76">
        <f t="shared" si="2"/>
        <v>4.0563747915287069E-3</v>
      </c>
      <c r="K70" s="79">
        <f t="shared" si="3"/>
        <v>1.9341170596267346E-2</v>
      </c>
    </row>
    <row r="71" spans="2:11">
      <c r="B71" s="233" t="s">
        <v>240</v>
      </c>
      <c r="C71" s="234" t="s">
        <v>241</v>
      </c>
      <c r="D71" s="235">
        <v>255.06</v>
      </c>
      <c r="E71" s="230">
        <v>77.73</v>
      </c>
      <c r="F71" s="236" t="s">
        <v>98</v>
      </c>
      <c r="G71" s="232">
        <v>-188.41</v>
      </c>
      <c r="H71" s="232">
        <f t="shared" si="0"/>
        <v>19825.8138</v>
      </c>
      <c r="I71" s="76">
        <f t="shared" si="1"/>
        <v>5.5975128426604239E-4</v>
      </c>
      <c r="J71" s="76" t="str">
        <f t="shared" si="2"/>
        <v/>
      </c>
      <c r="K71" s="79">
        <f t="shared" si="3"/>
        <v>-0.10546273946856505</v>
      </c>
    </row>
    <row r="72" spans="2:11">
      <c r="B72" s="233" t="s">
        <v>242</v>
      </c>
      <c r="C72" s="234" t="s">
        <v>243</v>
      </c>
      <c r="D72" s="235">
        <v>311.26299999999998</v>
      </c>
      <c r="E72" s="230">
        <v>103.07</v>
      </c>
      <c r="F72" s="236">
        <v>1.4553216260793636</v>
      </c>
      <c r="G72" s="232">
        <v>44.1</v>
      </c>
      <c r="H72" s="232">
        <f t="shared" si="0"/>
        <v>32081.877409999994</v>
      </c>
      <c r="I72" s="76">
        <f t="shared" si="1"/>
        <v>9.0578234331612807E-4</v>
      </c>
      <c r="J72" s="76">
        <f t="shared" si="2"/>
        <v>1.3182046327488038E-3</v>
      </c>
      <c r="K72" s="79">
        <f t="shared" si="3"/>
        <v>3.9945001340241253E-2</v>
      </c>
    </row>
    <row r="73" spans="2:11">
      <c r="B73" s="233" t="s">
        <v>244</v>
      </c>
      <c r="C73" s="234" t="s">
        <v>245</v>
      </c>
      <c r="D73" s="235">
        <v>562.70799999999997</v>
      </c>
      <c r="E73" s="230">
        <v>89.56</v>
      </c>
      <c r="F73" s="236">
        <v>1.7865118356409113</v>
      </c>
      <c r="G73" s="232">
        <v>2.645</v>
      </c>
      <c r="H73" s="232">
        <f t="shared" si="0"/>
        <v>50396.128479999999</v>
      </c>
      <c r="I73" s="76">
        <f t="shared" si="1"/>
        <v>1.4228569844994951E-3</v>
      </c>
      <c r="J73" s="76">
        <f t="shared" si="2"/>
        <v>2.5419508432326845E-3</v>
      </c>
      <c r="K73" s="79">
        <f t="shared" si="3"/>
        <v>3.7634567240011647E-3</v>
      </c>
    </row>
    <row r="74" spans="2:11">
      <c r="B74" s="233" t="s">
        <v>246</v>
      </c>
      <c r="C74" s="234" t="s">
        <v>247</v>
      </c>
      <c r="D74" s="235">
        <v>417.74700000000001</v>
      </c>
      <c r="E74" s="230">
        <v>218.18</v>
      </c>
      <c r="F74" s="236">
        <v>1.9066825556879643</v>
      </c>
      <c r="G74" s="232">
        <v>13.55</v>
      </c>
      <c r="H74" s="232">
        <f t="shared" si="0"/>
        <v>91144.040460000004</v>
      </c>
      <c r="I74" s="76">
        <f t="shared" si="1"/>
        <v>2.5733114521977974E-3</v>
      </c>
      <c r="J74" s="76">
        <f t="shared" si="2"/>
        <v>4.9064880562576033E-3</v>
      </c>
      <c r="K74" s="79">
        <f t="shared" si="3"/>
        <v>3.4868370177280159E-2</v>
      </c>
    </row>
    <row r="75" spans="2:11">
      <c r="B75" s="233" t="s">
        <v>248</v>
      </c>
      <c r="C75" s="234" t="s">
        <v>249</v>
      </c>
      <c r="D75" s="235">
        <v>158.75800000000001</v>
      </c>
      <c r="E75" s="230">
        <v>204.05</v>
      </c>
      <c r="F75" s="236">
        <v>0.60769419259985291</v>
      </c>
      <c r="G75" s="232">
        <v>8.4499999999999993</v>
      </c>
      <c r="H75" s="232">
        <f t="shared" si="0"/>
        <v>32394.569900000002</v>
      </c>
      <c r="I75" s="76">
        <f t="shared" si="1"/>
        <v>9.1461073364721508E-4</v>
      </c>
      <c r="J75" s="76">
        <f t="shared" si="2"/>
        <v>5.5580363132690352E-4</v>
      </c>
      <c r="K75" s="79">
        <f t="shared" si="3"/>
        <v>7.7284606993189668E-3</v>
      </c>
    </row>
    <row r="76" spans="2:11">
      <c r="B76" s="233" t="s">
        <v>250</v>
      </c>
      <c r="C76" s="234" t="s">
        <v>251</v>
      </c>
      <c r="D76" s="235">
        <v>19.849</v>
      </c>
      <c r="E76" s="230">
        <v>1955.47</v>
      </c>
      <c r="F76" s="236" t="s">
        <v>98</v>
      </c>
      <c r="G76" s="232">
        <v>12.27</v>
      </c>
      <c r="H76" s="232">
        <f t="shared" si="0"/>
        <v>38814.124029999999</v>
      </c>
      <c r="I76" s="76">
        <f t="shared" si="1"/>
        <v>1.095856946535731E-3</v>
      </c>
      <c r="J76" s="76" t="str">
        <f t="shared" si="2"/>
        <v/>
      </c>
      <c r="K76" s="79">
        <f t="shared" si="3"/>
        <v>1.3446164733993418E-2</v>
      </c>
    </row>
    <row r="77" spans="2:11">
      <c r="B77" s="233" t="s">
        <v>252</v>
      </c>
      <c r="C77" s="234" t="s">
        <v>253</v>
      </c>
      <c r="D77" s="235">
        <v>82.355000000000004</v>
      </c>
      <c r="E77" s="230">
        <v>180.6</v>
      </c>
      <c r="F77" s="236">
        <v>1.6611295681063125</v>
      </c>
      <c r="G77" s="232">
        <v>5.8</v>
      </c>
      <c r="H77" s="232">
        <f t="shared" si="0"/>
        <v>14873.313</v>
      </c>
      <c r="I77" s="76">
        <f t="shared" si="1"/>
        <v>4.1992506017789915E-4</v>
      </c>
      <c r="J77" s="76">
        <f t="shared" si="2"/>
        <v>6.9754993385033094E-4</v>
      </c>
      <c r="K77" s="79">
        <f t="shared" si="3"/>
        <v>2.4355653490318149E-3</v>
      </c>
    </row>
    <row r="78" spans="2:11">
      <c r="B78" s="233" t="s">
        <v>254</v>
      </c>
      <c r="C78" s="234" t="s">
        <v>255</v>
      </c>
      <c r="D78" s="235">
        <v>135.02799999999999</v>
      </c>
      <c r="E78" s="230">
        <v>161.4</v>
      </c>
      <c r="F78" s="236" t="s">
        <v>98</v>
      </c>
      <c r="G78" s="232">
        <v>37.226999999999997</v>
      </c>
      <c r="H78" s="232">
        <f t="shared" si="0"/>
        <v>21793.519199999999</v>
      </c>
      <c r="I78" s="76">
        <f t="shared" si="1"/>
        <v>6.1530641233383584E-4</v>
      </c>
      <c r="J78" s="76" t="str">
        <f t="shared" si="2"/>
        <v/>
      </c>
      <c r="K78" s="79">
        <f t="shared" si="3"/>
        <v>2.2906011811951704E-2</v>
      </c>
    </row>
    <row r="79" spans="2:11">
      <c r="B79" s="233" t="s">
        <v>256</v>
      </c>
      <c r="C79" s="234" t="s">
        <v>257</v>
      </c>
      <c r="D79" s="235">
        <v>81.268000000000001</v>
      </c>
      <c r="E79" s="230">
        <v>421.25</v>
      </c>
      <c r="F79" s="236">
        <v>0.98753709198813067</v>
      </c>
      <c r="G79" s="232">
        <v>12.9</v>
      </c>
      <c r="H79" s="232">
        <f t="shared" si="0"/>
        <v>34234.144999999997</v>
      </c>
      <c r="I79" s="76">
        <f t="shared" si="1"/>
        <v>9.6654830025186213E-4</v>
      </c>
      <c r="J79" s="76">
        <f t="shared" si="2"/>
        <v>9.5450229769679449E-4</v>
      </c>
      <c r="K79" s="79">
        <f t="shared" si="3"/>
        <v>1.2468473073249022E-2</v>
      </c>
    </row>
    <row r="80" spans="2:11">
      <c r="B80" s="233" t="s">
        <v>258</v>
      </c>
      <c r="C80" s="234" t="s">
        <v>259</v>
      </c>
      <c r="D80" s="235">
        <v>321.21199999999999</v>
      </c>
      <c r="E80" s="230">
        <v>81.16</v>
      </c>
      <c r="F80" s="236">
        <v>0.98570724494825046</v>
      </c>
      <c r="G80" s="232">
        <v>7.7</v>
      </c>
      <c r="H80" s="232">
        <f t="shared" si="0"/>
        <v>26069.565919999997</v>
      </c>
      <c r="I80" s="76">
        <f t="shared" si="1"/>
        <v>7.3603399846205802E-4</v>
      </c>
      <c r="J80" s="76">
        <f t="shared" si="2"/>
        <v>7.2551404481227999E-4</v>
      </c>
      <c r="K80" s="79">
        <f t="shared" si="3"/>
        <v>5.6674617881578467E-3</v>
      </c>
    </row>
    <row r="81" spans="2:11">
      <c r="B81" s="233" t="s">
        <v>260</v>
      </c>
      <c r="C81" s="234" t="s">
        <v>261</v>
      </c>
      <c r="D81" s="235">
        <v>150.10900000000001</v>
      </c>
      <c r="E81" s="230">
        <v>56.13</v>
      </c>
      <c r="F81" s="236" t="s">
        <v>98</v>
      </c>
      <c r="G81" s="232">
        <v>58.3</v>
      </c>
      <c r="H81" s="232">
        <f t="shared" si="0"/>
        <v>8425.6181700000016</v>
      </c>
      <c r="I81" s="76">
        <f t="shared" si="1"/>
        <v>2.3788433801354489E-4</v>
      </c>
      <c r="J81" s="76" t="str">
        <f t="shared" si="2"/>
        <v/>
      </c>
      <c r="K81" s="79">
        <f t="shared" si="3"/>
        <v>1.3868656906189667E-2</v>
      </c>
    </row>
    <row r="82" spans="2:11">
      <c r="B82" s="233" t="s">
        <v>262</v>
      </c>
      <c r="C82" s="234" t="s">
        <v>263</v>
      </c>
      <c r="D82" s="235">
        <v>848.24199999999996</v>
      </c>
      <c r="E82" s="230">
        <v>38.270000000000003</v>
      </c>
      <c r="F82" s="236">
        <v>1.567807682257643</v>
      </c>
      <c r="G82" s="232">
        <v>8.9529999999999994</v>
      </c>
      <c r="H82" s="232">
        <f t="shared" si="0"/>
        <v>32462.22134</v>
      </c>
      <c r="I82" s="76">
        <f t="shared" si="1"/>
        <v>9.1652076774742671E-4</v>
      </c>
      <c r="J82" s="76">
        <f t="shared" si="2"/>
        <v>1.4369283006230886E-3</v>
      </c>
      <c r="K82" s="79">
        <f t="shared" si="3"/>
        <v>8.2056104336427106E-3</v>
      </c>
    </row>
    <row r="83" spans="2:11">
      <c r="B83" s="233" t="s">
        <v>264</v>
      </c>
      <c r="C83" s="234" t="s">
        <v>265</v>
      </c>
      <c r="D83" s="235">
        <v>807.798</v>
      </c>
      <c r="E83" s="230">
        <v>42.06</v>
      </c>
      <c r="F83" s="236">
        <v>3.2334759866856868</v>
      </c>
      <c r="G83" s="232">
        <v>9.4499999999999993</v>
      </c>
      <c r="H83" s="232">
        <f t="shared" si="0"/>
        <v>33975.98388</v>
      </c>
      <c r="I83" s="76">
        <f t="shared" si="1"/>
        <v>9.5925951907368124E-4</v>
      </c>
      <c r="J83" s="76">
        <f t="shared" si="2"/>
        <v>3.1017426199244089E-3</v>
      </c>
      <c r="K83" s="79">
        <f t="shared" si="3"/>
        <v>9.0650024552462877E-3</v>
      </c>
    </row>
    <row r="84" spans="2:11">
      <c r="B84" s="233" t="s">
        <v>266</v>
      </c>
      <c r="C84" s="234" t="s">
        <v>267</v>
      </c>
      <c r="D84" s="235">
        <v>422.79399999999998</v>
      </c>
      <c r="E84" s="230">
        <v>72.84</v>
      </c>
      <c r="F84" s="236">
        <v>1.5925315760571113</v>
      </c>
      <c r="G84" s="232">
        <v>9.1</v>
      </c>
      <c r="H84" s="232">
        <f t="shared" si="0"/>
        <v>30796.31496</v>
      </c>
      <c r="I84" s="76">
        <f t="shared" si="1"/>
        <v>8.6948646968133705E-4</v>
      </c>
      <c r="J84" s="76">
        <f t="shared" si="2"/>
        <v>1.3846846579219534E-3</v>
      </c>
      <c r="K84" s="79">
        <f t="shared" si="3"/>
        <v>7.9123268741001663E-3</v>
      </c>
    </row>
    <row r="85" spans="2:11">
      <c r="B85" s="233" t="s">
        <v>268</v>
      </c>
      <c r="C85" s="234" t="s">
        <v>269</v>
      </c>
      <c r="D85" s="235">
        <v>503.529</v>
      </c>
      <c r="E85" s="230">
        <v>71.06</v>
      </c>
      <c r="F85" s="236">
        <v>1.5761328454826906</v>
      </c>
      <c r="G85" s="232">
        <v>12.73</v>
      </c>
      <c r="H85" s="232">
        <f t="shared" ref="H85:H148" si="4">IF(G85&lt;&gt;"n/a",D85*E85,"Excl.")</f>
        <v>35780.77074</v>
      </c>
      <c r="I85" s="76">
        <f t="shared" ref="I85:I148" si="5">IF(H85="Excl.","Excl.",H85/(SUM($H$20:$H$524)))</f>
        <v>1.0102148933600814E-3</v>
      </c>
      <c r="J85" s="76">
        <f t="shared" ref="J85:J148" si="6">IFERROR(I85*F85, "")</f>
        <v>1.592232874420618E-3</v>
      </c>
      <c r="K85" s="79">
        <f t="shared" ref="K85:K148" si="7">IFERROR(I85*G85, "")</f>
        <v>1.2860035592473836E-2</v>
      </c>
    </row>
    <row r="86" spans="2:11">
      <c r="B86" s="233" t="s">
        <v>270</v>
      </c>
      <c r="C86" s="234" t="s">
        <v>271</v>
      </c>
      <c r="D86" s="235">
        <v>284.77100000000002</v>
      </c>
      <c r="E86" s="230">
        <v>247.19</v>
      </c>
      <c r="F86" s="236">
        <v>1.4078239410979407</v>
      </c>
      <c r="G86" s="232">
        <v>7.71</v>
      </c>
      <c r="H86" s="232">
        <f t="shared" si="4"/>
        <v>70392.543489999996</v>
      </c>
      <c r="I86" s="76">
        <f t="shared" si="5"/>
        <v>1.9874249308888766E-3</v>
      </c>
      <c r="J86" s="76">
        <f t="shared" si="6"/>
        <v>2.7979443988402808E-3</v>
      </c>
      <c r="K86" s="79">
        <f t="shared" si="7"/>
        <v>1.5323046217153238E-2</v>
      </c>
    </row>
    <row r="87" spans="2:11">
      <c r="B87" s="233" t="s">
        <v>272</v>
      </c>
      <c r="C87" s="234" t="s">
        <v>273</v>
      </c>
      <c r="D87" s="235">
        <v>1287.634</v>
      </c>
      <c r="E87" s="230">
        <v>322.83</v>
      </c>
      <c r="F87" s="236" t="s">
        <v>98</v>
      </c>
      <c r="G87" s="232" t="s">
        <v>98</v>
      </c>
      <c r="H87" s="232" t="str">
        <f t="shared" si="4"/>
        <v>Excl.</v>
      </c>
      <c r="I87" s="76" t="str">
        <f t="shared" si="5"/>
        <v>Excl.</v>
      </c>
      <c r="J87" s="76" t="str">
        <f t="shared" si="6"/>
        <v/>
      </c>
      <c r="K87" s="79" t="str">
        <f t="shared" si="7"/>
        <v/>
      </c>
    </row>
    <row r="88" spans="2:11">
      <c r="B88" s="233" t="s">
        <v>274</v>
      </c>
      <c r="C88" s="234" t="s">
        <v>275</v>
      </c>
      <c r="D88" s="235">
        <v>224.96799999999999</v>
      </c>
      <c r="E88" s="230">
        <v>89.93</v>
      </c>
      <c r="F88" s="236">
        <v>3.9141554542421879</v>
      </c>
      <c r="G88" s="232">
        <v>7.24</v>
      </c>
      <c r="H88" s="232">
        <f t="shared" si="4"/>
        <v>20231.372240000001</v>
      </c>
      <c r="I88" s="76">
        <f t="shared" si="5"/>
        <v>5.7120160151026729E-4</v>
      </c>
      <c r="J88" s="76">
        <f t="shared" si="6"/>
        <v>2.2357718640232853E-3</v>
      </c>
      <c r="K88" s="79">
        <f t="shared" si="7"/>
        <v>4.1354995949343352E-3</v>
      </c>
    </row>
    <row r="89" spans="2:11">
      <c r="B89" s="233" t="s">
        <v>276</v>
      </c>
      <c r="C89" s="234" t="s">
        <v>277</v>
      </c>
      <c r="D89" s="235">
        <v>1429.4469999999999</v>
      </c>
      <c r="E89" s="230">
        <v>42.11</v>
      </c>
      <c r="F89" s="236" t="s">
        <v>98</v>
      </c>
      <c r="G89" s="232">
        <v>10.178000000000001</v>
      </c>
      <c r="H89" s="232">
        <f t="shared" si="4"/>
        <v>60194.013169999991</v>
      </c>
      <c r="I89" s="76">
        <f t="shared" si="5"/>
        <v>1.6994851518798467E-3</v>
      </c>
      <c r="J89" s="76" t="str">
        <f t="shared" si="6"/>
        <v/>
      </c>
      <c r="K89" s="79">
        <f t="shared" si="7"/>
        <v>1.7297359875833081E-2</v>
      </c>
    </row>
    <row r="90" spans="2:11">
      <c r="B90" s="233" t="s">
        <v>278</v>
      </c>
      <c r="C90" s="234" t="s">
        <v>279</v>
      </c>
      <c r="D90" s="235">
        <v>2129.0639999999999</v>
      </c>
      <c r="E90" s="230">
        <v>75.27</v>
      </c>
      <c r="F90" s="236">
        <v>2.8696691909127146</v>
      </c>
      <c r="G90" s="232">
        <v>5.3540000000000001</v>
      </c>
      <c r="H90" s="232">
        <f t="shared" si="4"/>
        <v>160254.64727999998</v>
      </c>
      <c r="I90" s="76">
        <f t="shared" si="5"/>
        <v>4.5245428777597827E-3</v>
      </c>
      <c r="J90" s="76">
        <f t="shared" si="6"/>
        <v>1.2983941299270801E-2</v>
      </c>
      <c r="K90" s="79">
        <f t="shared" si="7"/>
        <v>2.4224402567525876E-2</v>
      </c>
    </row>
    <row r="91" spans="2:11">
      <c r="B91" s="233" t="s">
        <v>280</v>
      </c>
      <c r="C91" s="234" t="s">
        <v>281</v>
      </c>
      <c r="D91" s="235">
        <v>132.34700000000001</v>
      </c>
      <c r="E91" s="230">
        <v>71.25</v>
      </c>
      <c r="F91" s="236">
        <v>1.5719298245614035</v>
      </c>
      <c r="G91" s="232">
        <v>8.1349999999999998</v>
      </c>
      <c r="H91" s="232">
        <f t="shared" si="4"/>
        <v>9429.723750000001</v>
      </c>
      <c r="I91" s="76">
        <f t="shared" si="5"/>
        <v>2.6623371088739376E-4</v>
      </c>
      <c r="J91" s="76">
        <f t="shared" si="6"/>
        <v>4.1850071044755228E-4</v>
      </c>
      <c r="K91" s="79">
        <f t="shared" si="7"/>
        <v>2.1658112380689484E-3</v>
      </c>
    </row>
    <row r="92" spans="2:11">
      <c r="B92" s="233" t="s">
        <v>282</v>
      </c>
      <c r="C92" s="234" t="s">
        <v>283</v>
      </c>
      <c r="D92" s="235">
        <v>309.79500000000002</v>
      </c>
      <c r="E92" s="230">
        <v>67.44</v>
      </c>
      <c r="F92" s="236">
        <v>1.1180308422301306</v>
      </c>
      <c r="G92" s="232">
        <v>8.23</v>
      </c>
      <c r="H92" s="232">
        <f t="shared" si="4"/>
        <v>20892.574800000002</v>
      </c>
      <c r="I92" s="76">
        <f t="shared" si="5"/>
        <v>5.898696363185028E-4</v>
      </c>
      <c r="J92" s="76">
        <f t="shared" si="6"/>
        <v>6.5949244629915651E-4</v>
      </c>
      <c r="K92" s="79">
        <f t="shared" si="7"/>
        <v>4.854627106901278E-3</v>
      </c>
    </row>
    <row r="93" spans="2:11">
      <c r="B93" s="233" t="s">
        <v>284</v>
      </c>
      <c r="C93" s="234" t="s">
        <v>285</v>
      </c>
      <c r="D93" s="235">
        <v>810.97900000000004</v>
      </c>
      <c r="E93" s="230">
        <v>28.79</v>
      </c>
      <c r="F93" s="236">
        <v>7.7804793331017725</v>
      </c>
      <c r="G93" s="232">
        <v>18.646999999999998</v>
      </c>
      <c r="H93" s="232">
        <f t="shared" si="4"/>
        <v>23348.08541</v>
      </c>
      <c r="I93" s="76">
        <f t="shared" si="5"/>
        <v>6.5919719236951304E-4</v>
      </c>
      <c r="J93" s="76">
        <f t="shared" si="6"/>
        <v>5.1288701316697096E-3</v>
      </c>
      <c r="K93" s="79">
        <f t="shared" si="7"/>
        <v>1.2292050046114309E-2</v>
      </c>
    </row>
    <row r="94" spans="2:11">
      <c r="B94" s="233" t="s">
        <v>286</v>
      </c>
      <c r="C94" s="234" t="s">
        <v>287</v>
      </c>
      <c r="D94" s="235">
        <v>301.70400000000001</v>
      </c>
      <c r="E94" s="230">
        <v>47.22</v>
      </c>
      <c r="F94" s="236">
        <v>3.1342651418890304</v>
      </c>
      <c r="G94" s="232">
        <v>2.5049999999999999</v>
      </c>
      <c r="H94" s="232">
        <f t="shared" si="4"/>
        <v>14246.462879999999</v>
      </c>
      <c r="I94" s="76">
        <f t="shared" si="5"/>
        <v>4.022269135468477E-4</v>
      </c>
      <c r="J94" s="76">
        <f t="shared" si="6"/>
        <v>1.2606857942594975E-3</v>
      </c>
      <c r="K94" s="79">
        <f t="shared" si="7"/>
        <v>1.0075784184348535E-3</v>
      </c>
    </row>
    <row r="95" spans="2:11">
      <c r="B95" s="233" t="s">
        <v>288</v>
      </c>
      <c r="C95" s="234" t="s">
        <v>289</v>
      </c>
      <c r="D95" s="235">
        <v>279.22199999999998</v>
      </c>
      <c r="E95" s="230">
        <v>155.29</v>
      </c>
      <c r="F95" s="236" t="s">
        <v>98</v>
      </c>
      <c r="G95" s="232">
        <v>44.582999999999998</v>
      </c>
      <c r="H95" s="232">
        <f t="shared" si="4"/>
        <v>43360.384379999996</v>
      </c>
      <c r="I95" s="76">
        <f t="shared" si="5"/>
        <v>1.2242135978788543E-3</v>
      </c>
      <c r="J95" s="76" t="str">
        <f t="shared" si="6"/>
        <v/>
      </c>
      <c r="K95" s="79">
        <f t="shared" si="7"/>
        <v>5.4579114834232959E-2</v>
      </c>
    </row>
    <row r="96" spans="2:11">
      <c r="B96" s="233" t="s">
        <v>290</v>
      </c>
      <c r="C96" s="234" t="s">
        <v>291</v>
      </c>
      <c r="D96" s="235">
        <v>989.70100000000002</v>
      </c>
      <c r="E96" s="230">
        <v>17.3</v>
      </c>
      <c r="F96" s="236" t="s">
        <v>98</v>
      </c>
      <c r="G96" s="232" t="s">
        <v>98</v>
      </c>
      <c r="H96" s="232" t="str">
        <f t="shared" si="4"/>
        <v>Excl.</v>
      </c>
      <c r="I96" s="76" t="str">
        <f t="shared" si="5"/>
        <v>Excl.</v>
      </c>
      <c r="J96" s="76" t="str">
        <f t="shared" si="6"/>
        <v/>
      </c>
      <c r="K96" s="79" t="str">
        <f t="shared" si="7"/>
        <v/>
      </c>
    </row>
    <row r="97" spans="2:11">
      <c r="B97" s="233" t="s">
        <v>292</v>
      </c>
      <c r="C97" s="234" t="s">
        <v>293</v>
      </c>
      <c r="D97" s="235">
        <v>108.432</v>
      </c>
      <c r="E97" s="230">
        <v>113.78</v>
      </c>
      <c r="F97" s="236" t="s">
        <v>98</v>
      </c>
      <c r="G97" s="232">
        <v>11.53</v>
      </c>
      <c r="H97" s="232">
        <f t="shared" si="4"/>
        <v>12337.392960000001</v>
      </c>
      <c r="I97" s="76">
        <f t="shared" si="5"/>
        <v>3.4832726784989932E-4</v>
      </c>
      <c r="J97" s="76" t="str">
        <f t="shared" si="6"/>
        <v/>
      </c>
      <c r="K97" s="79">
        <f t="shared" si="7"/>
        <v>4.0162133983093389E-3</v>
      </c>
    </row>
    <row r="98" spans="2:11">
      <c r="B98" s="233" t="s">
        <v>294</v>
      </c>
      <c r="C98" s="234" t="s">
        <v>295</v>
      </c>
      <c r="D98" s="235">
        <v>1032.76</v>
      </c>
      <c r="E98" s="230">
        <v>10.06</v>
      </c>
      <c r="F98" s="236">
        <v>9.9403578528827037</v>
      </c>
      <c r="G98" s="232">
        <v>-10.47</v>
      </c>
      <c r="H98" s="232">
        <f t="shared" si="4"/>
        <v>10389.5656</v>
      </c>
      <c r="I98" s="76">
        <f t="shared" si="5"/>
        <v>2.933333655926041E-4</v>
      </c>
      <c r="J98" s="76">
        <f t="shared" si="6"/>
        <v>2.9158386241809552E-3</v>
      </c>
      <c r="K98" s="79">
        <f t="shared" si="7"/>
        <v>-3.0712003377545653E-3</v>
      </c>
    </row>
    <row r="99" spans="2:11">
      <c r="B99" s="233" t="s">
        <v>296</v>
      </c>
      <c r="C99" s="234" t="s">
        <v>297</v>
      </c>
      <c r="D99" s="235">
        <v>318.40100000000001</v>
      </c>
      <c r="E99" s="230">
        <v>53.21</v>
      </c>
      <c r="F99" s="236">
        <v>2.8566059011464011</v>
      </c>
      <c r="G99" s="232">
        <v>6.0250000000000004</v>
      </c>
      <c r="H99" s="232">
        <f t="shared" si="4"/>
        <v>16942.11721</v>
      </c>
      <c r="I99" s="76">
        <f t="shared" si="5"/>
        <v>4.7833455726711805E-4</v>
      </c>
      <c r="J99" s="76">
        <f t="shared" si="6"/>
        <v>1.3664133190115005E-3</v>
      </c>
      <c r="K99" s="79">
        <f t="shared" si="7"/>
        <v>2.8819657075343863E-3</v>
      </c>
    </row>
    <row r="100" spans="2:11">
      <c r="B100" s="233" t="s">
        <v>298</v>
      </c>
      <c r="C100" s="234" t="s">
        <v>299</v>
      </c>
      <c r="D100" s="235">
        <v>123.05800000000001</v>
      </c>
      <c r="E100" s="230">
        <v>143.47</v>
      </c>
      <c r="F100" s="236">
        <v>3.2341256011709762</v>
      </c>
      <c r="G100" s="232">
        <v>-2.4500000000000002</v>
      </c>
      <c r="H100" s="232">
        <f t="shared" si="4"/>
        <v>17655.131260000002</v>
      </c>
      <c r="I100" s="76">
        <f t="shared" si="5"/>
        <v>4.984654096100989E-4</v>
      </c>
      <c r="J100" s="76">
        <f t="shared" si="6"/>
        <v>1.6120997425181981E-3</v>
      </c>
      <c r="K100" s="79">
        <f t="shared" si="7"/>
        <v>-1.2212402535447424E-3</v>
      </c>
    </row>
    <row r="101" spans="2:11">
      <c r="B101" s="233" t="s">
        <v>300</v>
      </c>
      <c r="C101" s="234" t="s">
        <v>301</v>
      </c>
      <c r="D101" s="235">
        <v>60.207999999999998</v>
      </c>
      <c r="E101" s="230">
        <v>281.47000000000003</v>
      </c>
      <c r="F101" s="236" t="s">
        <v>98</v>
      </c>
      <c r="G101" s="232">
        <v>25.4</v>
      </c>
      <c r="H101" s="232">
        <f t="shared" si="4"/>
        <v>16946.745760000002</v>
      </c>
      <c r="I101" s="76">
        <f t="shared" si="5"/>
        <v>4.7846523723985089E-4</v>
      </c>
      <c r="J101" s="76" t="str">
        <f t="shared" si="6"/>
        <v/>
      </c>
      <c r="K101" s="79">
        <f t="shared" si="7"/>
        <v>1.2153017025892212E-2</v>
      </c>
    </row>
    <row r="102" spans="2:11">
      <c r="B102" s="233" t="s">
        <v>302</v>
      </c>
      <c r="C102" s="234" t="s">
        <v>303</v>
      </c>
      <c r="D102" s="235">
        <v>290.137</v>
      </c>
      <c r="E102" s="230">
        <v>68.69</v>
      </c>
      <c r="F102" s="236">
        <v>2.6787014121415056</v>
      </c>
      <c r="G102" s="232">
        <v>8.4030000000000005</v>
      </c>
      <c r="H102" s="232">
        <f t="shared" si="4"/>
        <v>19929.51053</v>
      </c>
      <c r="I102" s="76">
        <f t="shared" si="5"/>
        <v>5.6267900155307186E-4</v>
      </c>
      <c r="J102" s="76">
        <f t="shared" si="6"/>
        <v>1.507249036042586E-3</v>
      </c>
      <c r="K102" s="79">
        <f t="shared" si="7"/>
        <v>4.7281916500504628E-3</v>
      </c>
    </row>
    <row r="103" spans="2:11">
      <c r="B103" s="233" t="s">
        <v>304</v>
      </c>
      <c r="C103" s="234" t="s">
        <v>305</v>
      </c>
      <c r="D103" s="235">
        <v>413.5</v>
      </c>
      <c r="E103" s="230">
        <v>23.15</v>
      </c>
      <c r="F103" s="236">
        <v>3.9740820734341256</v>
      </c>
      <c r="G103" s="232">
        <v>7</v>
      </c>
      <c r="H103" s="232">
        <f t="shared" si="4"/>
        <v>9572.5249999999996</v>
      </c>
      <c r="I103" s="76">
        <f t="shared" si="5"/>
        <v>2.7026548400342572E-4</v>
      </c>
      <c r="J103" s="76">
        <f t="shared" si="6"/>
        <v>1.0740572150460116E-3</v>
      </c>
      <c r="K103" s="79">
        <f t="shared" si="7"/>
        <v>1.8918583880239801E-3</v>
      </c>
    </row>
    <row r="104" spans="2:11">
      <c r="B104" s="233" t="s">
        <v>306</v>
      </c>
      <c r="C104" s="234" t="s">
        <v>307</v>
      </c>
      <c r="D104" s="235">
        <v>837.94200000000001</v>
      </c>
      <c r="E104" s="230">
        <v>77.05</v>
      </c>
      <c r="F104" s="236">
        <v>2.4399740428293315</v>
      </c>
      <c r="G104" s="232">
        <v>4.58</v>
      </c>
      <c r="H104" s="232">
        <f t="shared" si="4"/>
        <v>64563.431100000002</v>
      </c>
      <c r="I104" s="76">
        <f t="shared" si="5"/>
        <v>1.8228489301582739E-3</v>
      </c>
      <c r="J104" s="76">
        <f t="shared" si="6"/>
        <v>4.4477040735854054E-3</v>
      </c>
      <c r="K104" s="79">
        <f t="shared" si="7"/>
        <v>8.3486481001248947E-3</v>
      </c>
    </row>
    <row r="105" spans="2:11">
      <c r="B105" s="233" t="s">
        <v>308</v>
      </c>
      <c r="C105" s="234" t="s">
        <v>309</v>
      </c>
      <c r="D105" s="235">
        <v>56.984000000000002</v>
      </c>
      <c r="E105" s="230">
        <v>264.99</v>
      </c>
      <c r="F105" s="236" t="s">
        <v>98</v>
      </c>
      <c r="G105" s="232">
        <v>15.19</v>
      </c>
      <c r="H105" s="232">
        <f t="shared" si="4"/>
        <v>15100.19016</v>
      </c>
      <c r="I105" s="76">
        <f t="shared" si="5"/>
        <v>4.2633058698056853E-4</v>
      </c>
      <c r="J105" s="76" t="str">
        <f t="shared" si="6"/>
        <v/>
      </c>
      <c r="K105" s="79">
        <f t="shared" si="7"/>
        <v>6.4759616162348354E-3</v>
      </c>
    </row>
    <row r="106" spans="2:11">
      <c r="B106" s="233" t="s">
        <v>310</v>
      </c>
      <c r="C106" s="234" t="s">
        <v>311</v>
      </c>
      <c r="D106" s="235">
        <v>130.76</v>
      </c>
      <c r="E106" s="230">
        <v>81.900000000000006</v>
      </c>
      <c r="F106" s="236">
        <v>3.3211233211233213</v>
      </c>
      <c r="G106" s="232">
        <v>14.632999999999999</v>
      </c>
      <c r="H106" s="232">
        <f t="shared" si="4"/>
        <v>10709.244000000001</v>
      </c>
      <c r="I106" s="76">
        <f t="shared" si="5"/>
        <v>3.0235899232133455E-4</v>
      </c>
      <c r="J106" s="76">
        <f t="shared" si="6"/>
        <v>1.0041715007497315E-3</v>
      </c>
      <c r="K106" s="79">
        <f t="shared" si="7"/>
        <v>4.4244191346380886E-3</v>
      </c>
    </row>
    <row r="107" spans="2:11">
      <c r="B107" s="233" t="s">
        <v>312</v>
      </c>
      <c r="C107" s="234" t="s">
        <v>313</v>
      </c>
      <c r="D107" s="235">
        <v>52.542000000000002</v>
      </c>
      <c r="E107" s="230">
        <v>94.48</v>
      </c>
      <c r="F107" s="236" t="s">
        <v>98</v>
      </c>
      <c r="G107" s="232">
        <v>9.2149999999999999</v>
      </c>
      <c r="H107" s="232">
        <f t="shared" si="4"/>
        <v>4964.1681600000002</v>
      </c>
      <c r="I107" s="76">
        <f t="shared" si="5"/>
        <v>1.4015563400845602E-4</v>
      </c>
      <c r="J107" s="76" t="str">
        <f t="shared" si="6"/>
        <v/>
      </c>
      <c r="K107" s="79">
        <f t="shared" si="7"/>
        <v>1.2915341673879223E-3</v>
      </c>
    </row>
    <row r="108" spans="2:11">
      <c r="B108" s="233" t="s">
        <v>314</v>
      </c>
      <c r="C108" s="234" t="s">
        <v>315</v>
      </c>
      <c r="D108" s="235">
        <v>479.875</v>
      </c>
      <c r="E108" s="230">
        <v>34.93</v>
      </c>
      <c r="F108" s="236">
        <v>3.5785857429144001</v>
      </c>
      <c r="G108" s="232">
        <v>7.1</v>
      </c>
      <c r="H108" s="232">
        <f t="shared" si="4"/>
        <v>16762.033749999999</v>
      </c>
      <c r="I108" s="76">
        <f t="shared" si="5"/>
        <v>4.7325017843520984E-4</v>
      </c>
      <c r="J108" s="76">
        <f t="shared" si="6"/>
        <v>1.6935663413799379E-3</v>
      </c>
      <c r="K108" s="79">
        <f t="shared" si="7"/>
        <v>3.3600762668899897E-3</v>
      </c>
    </row>
    <row r="109" spans="2:11">
      <c r="B109" s="233" t="s">
        <v>316</v>
      </c>
      <c r="C109" s="234" t="s">
        <v>317</v>
      </c>
      <c r="D109" s="235">
        <v>354.19299999999998</v>
      </c>
      <c r="E109" s="230">
        <v>92.74</v>
      </c>
      <c r="F109" s="236">
        <v>3.4073754582704341</v>
      </c>
      <c r="G109" s="232">
        <v>3.8</v>
      </c>
      <c r="H109" s="232">
        <f t="shared" si="4"/>
        <v>32847.858819999994</v>
      </c>
      <c r="I109" s="76">
        <f t="shared" si="5"/>
        <v>9.2740864740112935E-4</v>
      </c>
      <c r="J109" s="76">
        <f t="shared" si="6"/>
        <v>3.1600294649423866E-3</v>
      </c>
      <c r="K109" s="79">
        <f t="shared" si="7"/>
        <v>3.5241528601242912E-3</v>
      </c>
    </row>
    <row r="110" spans="2:11">
      <c r="B110" s="233" t="s">
        <v>318</v>
      </c>
      <c r="C110" s="234" t="s">
        <v>319</v>
      </c>
      <c r="D110" s="235">
        <v>844.61199999999997</v>
      </c>
      <c r="E110" s="230">
        <v>35.19</v>
      </c>
      <c r="F110" s="236">
        <v>3.0690537084398981</v>
      </c>
      <c r="G110" s="232">
        <v>8.4499999999999993</v>
      </c>
      <c r="H110" s="232">
        <f t="shared" si="4"/>
        <v>29721.896279999997</v>
      </c>
      <c r="I110" s="76">
        <f t="shared" si="5"/>
        <v>8.391519148410496E-4</v>
      </c>
      <c r="J110" s="76">
        <f t="shared" si="6"/>
        <v>2.5754022961873646E-3</v>
      </c>
      <c r="K110" s="79">
        <f t="shared" si="7"/>
        <v>7.0908336804068684E-3</v>
      </c>
    </row>
    <row r="111" spans="2:11">
      <c r="B111" s="233" t="s">
        <v>320</v>
      </c>
      <c r="C111" s="234" t="s">
        <v>321</v>
      </c>
      <c r="D111" s="235">
        <v>142.07499999999999</v>
      </c>
      <c r="E111" s="230">
        <v>189.19</v>
      </c>
      <c r="F111" s="236">
        <v>3.0657011469950843</v>
      </c>
      <c r="G111" s="232">
        <v>8.5370000000000008</v>
      </c>
      <c r="H111" s="232">
        <f t="shared" si="4"/>
        <v>26879.169249999999</v>
      </c>
      <c r="I111" s="76">
        <f t="shared" si="5"/>
        <v>7.5889190019992094E-4</v>
      </c>
      <c r="J111" s="76">
        <f t="shared" si="6"/>
        <v>2.3265357688881769E-3</v>
      </c>
      <c r="K111" s="79">
        <f t="shared" si="7"/>
        <v>6.4786601520067256E-3</v>
      </c>
    </row>
    <row r="112" spans="2:11">
      <c r="B112" s="233" t="s">
        <v>322</v>
      </c>
      <c r="C112" s="234" t="s">
        <v>323</v>
      </c>
      <c r="D112" s="235">
        <v>214.39500000000001</v>
      </c>
      <c r="E112" s="230">
        <v>66.28</v>
      </c>
      <c r="F112" s="236" t="s">
        <v>98</v>
      </c>
      <c r="G112" s="232">
        <v>-39.81</v>
      </c>
      <c r="H112" s="232">
        <f t="shared" si="4"/>
        <v>14210.100600000002</v>
      </c>
      <c r="I112" s="76">
        <f t="shared" si="5"/>
        <v>4.0120028063613005E-4</v>
      </c>
      <c r="J112" s="76" t="str">
        <f t="shared" si="6"/>
        <v/>
      </c>
      <c r="K112" s="79">
        <f t="shared" si="7"/>
        <v>-1.5971783172124339E-2</v>
      </c>
    </row>
    <row r="113" spans="2:11">
      <c r="B113" s="233" t="s">
        <v>324</v>
      </c>
      <c r="C113" s="234" t="s">
        <v>325</v>
      </c>
      <c r="D113" s="235">
        <v>727.077</v>
      </c>
      <c r="E113" s="230">
        <v>251.13</v>
      </c>
      <c r="F113" s="236">
        <v>0.39820013538804605</v>
      </c>
      <c r="G113" s="232">
        <v>5.83</v>
      </c>
      <c r="H113" s="232">
        <f t="shared" si="4"/>
        <v>182590.84701</v>
      </c>
      <c r="I113" s="76">
        <f t="shared" si="5"/>
        <v>5.1551710381276738E-3</v>
      </c>
      <c r="J113" s="76">
        <f t="shared" si="6"/>
        <v>2.0527898053309735E-3</v>
      </c>
      <c r="K113" s="79">
        <f t="shared" si="7"/>
        <v>3.0054647152284338E-2</v>
      </c>
    </row>
    <row r="114" spans="2:11">
      <c r="B114" s="233" t="s">
        <v>326</v>
      </c>
      <c r="C114" s="234" t="s">
        <v>327</v>
      </c>
      <c r="D114" s="235">
        <v>463.67399999999998</v>
      </c>
      <c r="E114" s="230">
        <v>228.65</v>
      </c>
      <c r="F114" s="236">
        <v>1.5744587797944458</v>
      </c>
      <c r="G114" s="232">
        <v>21.646999999999998</v>
      </c>
      <c r="H114" s="232">
        <f t="shared" si="4"/>
        <v>106019.0601</v>
      </c>
      <c r="I114" s="76">
        <f t="shared" si="5"/>
        <v>2.993284696724718E-3</v>
      </c>
      <c r="J114" s="76">
        <f t="shared" si="6"/>
        <v>4.7128033711825871E-3</v>
      </c>
      <c r="K114" s="79">
        <f t="shared" si="7"/>
        <v>6.4795633829999963E-2</v>
      </c>
    </row>
    <row r="115" spans="2:11">
      <c r="B115" s="233" t="s">
        <v>328</v>
      </c>
      <c r="C115" s="234" t="s">
        <v>329</v>
      </c>
      <c r="D115" s="235">
        <v>306.78399999999999</v>
      </c>
      <c r="E115" s="230">
        <v>377.55</v>
      </c>
      <c r="F115" s="236">
        <v>1.1124354390147002</v>
      </c>
      <c r="G115" s="232">
        <v>15.157</v>
      </c>
      <c r="H115" s="232">
        <f t="shared" si="4"/>
        <v>115826.29919999999</v>
      </c>
      <c r="I115" s="76">
        <f t="shared" si="5"/>
        <v>3.2701769714483485E-3</v>
      </c>
      <c r="J115" s="76">
        <f t="shared" si="6"/>
        <v>3.6378607548889063E-3</v>
      </c>
      <c r="K115" s="79">
        <f t="shared" si="7"/>
        <v>4.9566072356242621E-2</v>
      </c>
    </row>
    <row r="116" spans="2:11">
      <c r="B116" s="233" t="s">
        <v>330</v>
      </c>
      <c r="C116" s="234" t="s">
        <v>331</v>
      </c>
      <c r="D116" s="235">
        <v>810.67399999999998</v>
      </c>
      <c r="E116" s="230">
        <v>81.64</v>
      </c>
      <c r="F116" s="236">
        <v>3.270455658990691</v>
      </c>
      <c r="G116" s="232">
        <v>6.67</v>
      </c>
      <c r="H116" s="232">
        <f t="shared" si="4"/>
        <v>66183.425359999994</v>
      </c>
      <c r="I116" s="76">
        <f t="shared" si="5"/>
        <v>1.8685869703056403E-3</v>
      </c>
      <c r="J116" s="76">
        <f t="shared" si="6"/>
        <v>6.1111308313523518E-3</v>
      </c>
      <c r="K116" s="79">
        <f t="shared" si="7"/>
        <v>1.246347509193862E-2</v>
      </c>
    </row>
    <row r="117" spans="2:11">
      <c r="B117" s="233" t="s">
        <v>332</v>
      </c>
      <c r="C117" s="234" t="s">
        <v>333</v>
      </c>
      <c r="D117" s="235">
        <v>144.16300000000001</v>
      </c>
      <c r="E117" s="230">
        <v>133.30000000000001</v>
      </c>
      <c r="F117" s="236">
        <v>1.5003750937734432</v>
      </c>
      <c r="G117" s="232">
        <v>12.05</v>
      </c>
      <c r="H117" s="232">
        <f t="shared" si="4"/>
        <v>19216.927900000002</v>
      </c>
      <c r="I117" s="76">
        <f t="shared" si="5"/>
        <v>5.4256032968860734E-4</v>
      </c>
      <c r="J117" s="76">
        <f t="shared" si="6"/>
        <v>8.1404400553429447E-4</v>
      </c>
      <c r="K117" s="79">
        <f t="shared" si="7"/>
        <v>6.5378519727477191E-3</v>
      </c>
    </row>
    <row r="118" spans="2:11">
      <c r="B118" s="233" t="s">
        <v>334</v>
      </c>
      <c r="C118" s="234" t="s">
        <v>49</v>
      </c>
      <c r="D118" s="235">
        <v>250.81399999999999</v>
      </c>
      <c r="E118" s="230">
        <v>58.81</v>
      </c>
      <c r="F118" s="236">
        <v>2.9076687638156775</v>
      </c>
      <c r="G118" s="232">
        <v>5.9950000000000001</v>
      </c>
      <c r="H118" s="232">
        <f t="shared" si="4"/>
        <v>14750.37134</v>
      </c>
      <c r="I118" s="76">
        <f t="shared" si="5"/>
        <v>4.1645399196506245E-4</v>
      </c>
      <c r="J118" s="76">
        <f t="shared" si="6"/>
        <v>1.2109102640031572E-3</v>
      </c>
      <c r="K118" s="79">
        <f t="shared" si="7"/>
        <v>2.4966416818305495E-3</v>
      </c>
    </row>
    <row r="119" spans="2:11">
      <c r="B119" s="233" t="s">
        <v>335</v>
      </c>
      <c r="C119" s="234" t="s">
        <v>57</v>
      </c>
      <c r="D119" s="235">
        <v>769.899</v>
      </c>
      <c r="E119" s="230">
        <v>110.16</v>
      </c>
      <c r="F119" s="236">
        <v>3.5766158315177923</v>
      </c>
      <c r="G119" s="232">
        <v>5.4980000000000002</v>
      </c>
      <c r="H119" s="232">
        <f t="shared" si="4"/>
        <v>84812.073839999997</v>
      </c>
      <c r="I119" s="76">
        <f t="shared" si="5"/>
        <v>2.3945381376075676E-3</v>
      </c>
      <c r="J119" s="76">
        <f t="shared" si="6"/>
        <v>8.5643430121403567E-3</v>
      </c>
      <c r="K119" s="79">
        <f t="shared" si="7"/>
        <v>1.3165170680566407E-2</v>
      </c>
    </row>
    <row r="120" spans="2:11">
      <c r="B120" s="233" t="s">
        <v>336</v>
      </c>
      <c r="C120" s="234" t="s">
        <v>337</v>
      </c>
      <c r="D120" s="235">
        <v>171.37299999999999</v>
      </c>
      <c r="E120" s="230">
        <v>68.83</v>
      </c>
      <c r="F120" s="236">
        <v>3.6321371494987655</v>
      </c>
      <c r="G120" s="232">
        <v>6.3029999999999999</v>
      </c>
      <c r="H120" s="232">
        <f t="shared" si="4"/>
        <v>11795.603589999999</v>
      </c>
      <c r="I120" s="76">
        <f t="shared" si="5"/>
        <v>3.3303068034441237E-4</v>
      </c>
      <c r="J120" s="76">
        <f t="shared" si="6"/>
        <v>1.2096131060017885E-3</v>
      </c>
      <c r="K120" s="79">
        <f t="shared" si="7"/>
        <v>2.099092378210831E-3</v>
      </c>
    </row>
    <row r="121" spans="2:11">
      <c r="B121" s="233" t="s">
        <v>338</v>
      </c>
      <c r="C121" s="234" t="s">
        <v>339</v>
      </c>
      <c r="D121" s="235">
        <v>399.57</v>
      </c>
      <c r="E121" s="230">
        <v>145.02000000000001</v>
      </c>
      <c r="F121" s="236">
        <v>2.2341745966073643</v>
      </c>
      <c r="G121" s="232">
        <v>12.225</v>
      </c>
      <c r="H121" s="232">
        <f t="shared" si="4"/>
        <v>57945.6414</v>
      </c>
      <c r="I121" s="76">
        <f t="shared" si="5"/>
        <v>1.636005841599781E-3</v>
      </c>
      <c r="J121" s="76">
        <f t="shared" si="6"/>
        <v>3.6551226912034823E-3</v>
      </c>
      <c r="K121" s="79">
        <f t="shared" si="7"/>
        <v>2.0000171413557321E-2</v>
      </c>
    </row>
    <row r="122" spans="2:11">
      <c r="B122" s="233" t="s">
        <v>340</v>
      </c>
      <c r="C122" s="234" t="s">
        <v>341</v>
      </c>
      <c r="D122" s="235">
        <v>286.29599999999999</v>
      </c>
      <c r="E122" s="230">
        <v>169.34</v>
      </c>
      <c r="F122" s="236">
        <v>1.2046769812212117</v>
      </c>
      <c r="G122" s="232">
        <v>8.9</v>
      </c>
      <c r="H122" s="232">
        <f t="shared" si="4"/>
        <v>48481.36464</v>
      </c>
      <c r="I122" s="76">
        <f t="shared" si="5"/>
        <v>1.3687965797505015E-3</v>
      </c>
      <c r="J122" s="76">
        <f t="shared" si="6"/>
        <v>1.6489577315997538E-3</v>
      </c>
      <c r="K122" s="79">
        <f t="shared" si="7"/>
        <v>1.2182289559779465E-2</v>
      </c>
    </row>
    <row r="123" spans="2:11">
      <c r="B123" s="233" t="s">
        <v>342</v>
      </c>
      <c r="C123" s="234" t="s">
        <v>343</v>
      </c>
      <c r="D123" s="235">
        <v>126.157</v>
      </c>
      <c r="E123" s="230">
        <v>146.61000000000001</v>
      </c>
      <c r="F123" s="236">
        <v>0.19098287974899392</v>
      </c>
      <c r="G123" s="232">
        <v>4.0999999999999996</v>
      </c>
      <c r="H123" s="232">
        <f t="shared" si="4"/>
        <v>18495.877770000003</v>
      </c>
      <c r="I123" s="76">
        <f t="shared" si="5"/>
        <v>5.2220259101723454E-4</v>
      </c>
      <c r="J123" s="76">
        <f t="shared" si="6"/>
        <v>9.973175464485756E-5</v>
      </c>
      <c r="K123" s="79">
        <f t="shared" si="7"/>
        <v>2.1410306231706613E-3</v>
      </c>
    </row>
    <row r="124" spans="2:11">
      <c r="B124" s="233" t="s">
        <v>344</v>
      </c>
      <c r="C124" s="234" t="s">
        <v>345</v>
      </c>
      <c r="D124" s="235">
        <v>594</v>
      </c>
      <c r="E124" s="230">
        <v>90.18</v>
      </c>
      <c r="F124" s="236">
        <v>2.2843202483921043</v>
      </c>
      <c r="G124" s="232">
        <v>11.17</v>
      </c>
      <c r="H124" s="232">
        <f t="shared" si="4"/>
        <v>53566.920000000006</v>
      </c>
      <c r="I124" s="76">
        <f t="shared" si="5"/>
        <v>1.5123793941904343E-3</v>
      </c>
      <c r="J124" s="76">
        <f t="shared" si="6"/>
        <v>3.4547588734001934E-3</v>
      </c>
      <c r="K124" s="79">
        <f t="shared" si="7"/>
        <v>1.6893277833107151E-2</v>
      </c>
    </row>
    <row r="125" spans="2:11">
      <c r="B125" s="233" t="s">
        <v>346</v>
      </c>
      <c r="C125" s="234" t="s">
        <v>347</v>
      </c>
      <c r="D125" s="235">
        <v>585.38900000000001</v>
      </c>
      <c r="E125" s="230">
        <v>116.76</v>
      </c>
      <c r="F125" s="236">
        <v>2.5693730729701953</v>
      </c>
      <c r="G125" s="232">
        <v>9.3230000000000004</v>
      </c>
      <c r="H125" s="232">
        <f t="shared" si="4"/>
        <v>68350.019639999999</v>
      </c>
      <c r="I125" s="76">
        <f t="shared" si="5"/>
        <v>1.9297574192439564E-3</v>
      </c>
      <c r="J125" s="76">
        <f t="shared" si="6"/>
        <v>4.9582667503698776E-3</v>
      </c>
      <c r="K125" s="79">
        <f t="shared" si="7"/>
        <v>1.7991128419611407E-2</v>
      </c>
    </row>
    <row r="126" spans="2:11">
      <c r="B126" s="233" t="s">
        <v>348</v>
      </c>
      <c r="C126" s="234" t="s">
        <v>349</v>
      </c>
      <c r="D126" s="235">
        <v>212.38399999999999</v>
      </c>
      <c r="E126" s="230">
        <v>287.99</v>
      </c>
      <c r="F126" s="236">
        <v>0.77780478488836424</v>
      </c>
      <c r="G126" s="232">
        <v>12.05</v>
      </c>
      <c r="H126" s="232">
        <f t="shared" si="4"/>
        <v>61164.468159999997</v>
      </c>
      <c r="I126" s="76">
        <f t="shared" si="5"/>
        <v>1.7268844522291163E-3</v>
      </c>
      <c r="J126" s="76">
        <f t="shared" si="6"/>
        <v>1.3431789898931284E-3</v>
      </c>
      <c r="K126" s="79">
        <f t="shared" si="7"/>
        <v>2.0808957649360853E-2</v>
      </c>
    </row>
    <row r="127" spans="2:11">
      <c r="B127" s="233" t="s">
        <v>350</v>
      </c>
      <c r="C127" s="234" t="s">
        <v>61</v>
      </c>
      <c r="D127" s="235">
        <v>203.15700000000001</v>
      </c>
      <c r="E127" s="230">
        <v>118.85</v>
      </c>
      <c r="F127" s="236">
        <v>3.3992427429533025</v>
      </c>
      <c r="G127" s="232">
        <v>5.8680000000000003</v>
      </c>
      <c r="H127" s="232">
        <f t="shared" si="4"/>
        <v>24145.209449999998</v>
      </c>
      <c r="I127" s="76">
        <f t="shared" si="5"/>
        <v>6.8170276059538503E-4</v>
      </c>
      <c r="J127" s="76">
        <f t="shared" si="6"/>
        <v>2.3172731618050953E-3</v>
      </c>
      <c r="K127" s="79">
        <f t="shared" si="7"/>
        <v>4.0002317991737193E-3</v>
      </c>
    </row>
    <row r="128" spans="2:11">
      <c r="B128" s="233" t="s">
        <v>351</v>
      </c>
      <c r="C128" s="234" t="s">
        <v>352</v>
      </c>
      <c r="D128" s="235">
        <v>122.33499999999999</v>
      </c>
      <c r="E128" s="230">
        <v>203.52</v>
      </c>
      <c r="F128" s="236">
        <v>0.76650943396226412</v>
      </c>
      <c r="G128" s="232">
        <v>13.52</v>
      </c>
      <c r="H128" s="232">
        <f t="shared" si="4"/>
        <v>24897.619200000001</v>
      </c>
      <c r="I128" s="76">
        <f t="shared" si="5"/>
        <v>7.0294588978571338E-4</v>
      </c>
      <c r="J128" s="76">
        <f t="shared" si="6"/>
        <v>5.3881465608574724E-4</v>
      </c>
      <c r="K128" s="79">
        <f t="shared" si="7"/>
        <v>9.5038284299028448E-3</v>
      </c>
    </row>
    <row r="129" spans="2:11">
      <c r="B129" s="233" t="s">
        <v>353</v>
      </c>
      <c r="C129" s="234" t="s">
        <v>354</v>
      </c>
      <c r="D129" s="235">
        <v>189.279</v>
      </c>
      <c r="E129" s="230">
        <v>217.99</v>
      </c>
      <c r="F129" s="236" t="s">
        <v>98</v>
      </c>
      <c r="G129" s="232">
        <v>11.957000000000001</v>
      </c>
      <c r="H129" s="232">
        <f t="shared" si="4"/>
        <v>41260.929210000002</v>
      </c>
      <c r="I129" s="76">
        <f t="shared" si="5"/>
        <v>1.1649387181931349E-3</v>
      </c>
      <c r="J129" s="76" t="str">
        <f t="shared" si="6"/>
        <v/>
      </c>
      <c r="K129" s="79">
        <f t="shared" si="7"/>
        <v>1.3929172253435314E-2</v>
      </c>
    </row>
    <row r="130" spans="2:11">
      <c r="B130" s="233" t="s">
        <v>355</v>
      </c>
      <c r="C130" s="234" t="s">
        <v>356</v>
      </c>
      <c r="D130" s="235">
        <v>81.165000000000006</v>
      </c>
      <c r="E130" s="230">
        <v>290.55</v>
      </c>
      <c r="F130" s="236" t="s">
        <v>98</v>
      </c>
      <c r="G130" s="232">
        <v>15</v>
      </c>
      <c r="H130" s="232">
        <f t="shared" si="4"/>
        <v>23582.490750000004</v>
      </c>
      <c r="I130" s="76">
        <f t="shared" si="5"/>
        <v>6.658152657271787E-4</v>
      </c>
      <c r="J130" s="76" t="str">
        <f t="shared" si="6"/>
        <v/>
      </c>
      <c r="K130" s="79">
        <f t="shared" si="7"/>
        <v>9.9872289859076809E-3</v>
      </c>
    </row>
    <row r="131" spans="2:11">
      <c r="B131" s="233" t="s">
        <v>357</v>
      </c>
      <c r="C131" s="234" t="s">
        <v>358</v>
      </c>
      <c r="D131" s="235">
        <v>259.178</v>
      </c>
      <c r="E131" s="230">
        <v>198.74</v>
      </c>
      <c r="F131" s="236">
        <v>1.509509912448425</v>
      </c>
      <c r="G131" s="232">
        <v>12.275</v>
      </c>
      <c r="H131" s="232">
        <f t="shared" si="4"/>
        <v>51509.03572</v>
      </c>
      <c r="I131" s="76">
        <f t="shared" si="5"/>
        <v>1.454278204487901E-3</v>
      </c>
      <c r="J131" s="76">
        <f t="shared" si="6"/>
        <v>2.1952473651321845E-3</v>
      </c>
      <c r="K131" s="79">
        <f t="shared" si="7"/>
        <v>1.7851264960088986E-2</v>
      </c>
    </row>
    <row r="132" spans="2:11">
      <c r="B132" s="233" t="s">
        <v>359</v>
      </c>
      <c r="C132" s="234" t="s">
        <v>360</v>
      </c>
      <c r="D132" s="235">
        <v>125.893</v>
      </c>
      <c r="E132" s="230">
        <v>132.54</v>
      </c>
      <c r="F132" s="236">
        <v>1.5995171269050854</v>
      </c>
      <c r="G132" s="232">
        <v>9.2330000000000005</v>
      </c>
      <c r="H132" s="232">
        <f t="shared" si="4"/>
        <v>16685.858219999998</v>
      </c>
      <c r="I132" s="76">
        <f t="shared" si="5"/>
        <v>4.710994797966931E-4</v>
      </c>
      <c r="J132" s="76">
        <f t="shared" si="6"/>
        <v>7.5353168641088689E-4</v>
      </c>
      <c r="K132" s="79">
        <f t="shared" si="7"/>
        <v>4.3496614969628679E-3</v>
      </c>
    </row>
    <row r="133" spans="2:11">
      <c r="B133" s="233" t="s">
        <v>361</v>
      </c>
      <c r="C133" s="234" t="s">
        <v>362</v>
      </c>
      <c r="D133" s="235">
        <v>282.21600000000001</v>
      </c>
      <c r="E133" s="230">
        <v>61.98</v>
      </c>
      <c r="F133" s="236">
        <v>0.66150371087447557</v>
      </c>
      <c r="G133" s="232">
        <v>9</v>
      </c>
      <c r="H133" s="232">
        <f t="shared" si="4"/>
        <v>17491.74768</v>
      </c>
      <c r="I133" s="76">
        <f t="shared" si="5"/>
        <v>4.9385252614132628E-4</v>
      </c>
      <c r="J133" s="76">
        <f t="shared" si="6"/>
        <v>3.266852786672213E-4</v>
      </c>
      <c r="K133" s="79">
        <f t="shared" si="7"/>
        <v>4.4446727352719364E-3</v>
      </c>
    </row>
    <row r="134" spans="2:11">
      <c r="B134" s="233" t="s">
        <v>363</v>
      </c>
      <c r="C134" s="234" t="s">
        <v>364</v>
      </c>
      <c r="D134" s="235">
        <v>3948.913</v>
      </c>
      <c r="E134" s="230">
        <v>14.16</v>
      </c>
      <c r="F134" s="236">
        <v>2.8248587570621471</v>
      </c>
      <c r="G134" s="232">
        <v>53.343000000000004</v>
      </c>
      <c r="H134" s="232">
        <f t="shared" si="4"/>
        <v>55916.608079999998</v>
      </c>
      <c r="I134" s="76">
        <f t="shared" si="5"/>
        <v>1.5787192142690738E-3</v>
      </c>
      <c r="J134" s="76">
        <f t="shared" si="6"/>
        <v>4.4596587973702653E-3</v>
      </c>
      <c r="K134" s="79">
        <f t="shared" si="7"/>
        <v>8.42136190467552E-2</v>
      </c>
    </row>
    <row r="135" spans="2:11">
      <c r="B135" s="233" t="s">
        <v>365</v>
      </c>
      <c r="C135" s="234" t="s">
        <v>70</v>
      </c>
      <c r="D135" s="235">
        <v>1964.5</v>
      </c>
      <c r="E135" s="230">
        <v>71.02</v>
      </c>
      <c r="F135" s="236">
        <v>2.3936919177696425</v>
      </c>
      <c r="G135" s="232">
        <v>10.69</v>
      </c>
      <c r="H135" s="232">
        <f t="shared" si="4"/>
        <v>139518.78999999998</v>
      </c>
      <c r="I135" s="76">
        <f t="shared" si="5"/>
        <v>3.9390979189839991E-3</v>
      </c>
      <c r="J135" s="76">
        <f t="shared" si="6"/>
        <v>9.4289868519752164E-3</v>
      </c>
      <c r="K135" s="79">
        <f t="shared" si="7"/>
        <v>4.2108956753938949E-2</v>
      </c>
    </row>
    <row r="136" spans="2:11">
      <c r="B136" s="233" t="s">
        <v>366</v>
      </c>
      <c r="C136" s="234" t="s">
        <v>367</v>
      </c>
      <c r="D136" s="235">
        <v>502.12400000000002</v>
      </c>
      <c r="E136" s="230">
        <v>24.59</v>
      </c>
      <c r="F136" s="236">
        <v>4.7173647824318827</v>
      </c>
      <c r="G136" s="232" t="s">
        <v>98</v>
      </c>
      <c r="H136" s="232" t="str">
        <f t="shared" si="4"/>
        <v>Excl.</v>
      </c>
      <c r="I136" s="76" t="str">
        <f t="shared" si="5"/>
        <v>Excl.</v>
      </c>
      <c r="J136" s="76" t="str">
        <f t="shared" si="6"/>
        <v/>
      </c>
      <c r="K136" s="79" t="str">
        <f t="shared" si="7"/>
        <v/>
      </c>
    </row>
    <row r="137" spans="2:11">
      <c r="B137" s="233" t="s">
        <v>368</v>
      </c>
      <c r="C137" s="234" t="s">
        <v>369</v>
      </c>
      <c r="D137" s="235">
        <v>193.125</v>
      </c>
      <c r="E137" s="230">
        <v>109.74</v>
      </c>
      <c r="F137" s="236">
        <v>2.660834700200474</v>
      </c>
      <c r="G137" s="232">
        <v>8.4</v>
      </c>
      <c r="H137" s="232">
        <f t="shared" si="4"/>
        <v>21193.537499999999</v>
      </c>
      <c r="I137" s="76">
        <f t="shared" si="5"/>
        <v>5.9836685411448424E-4</v>
      </c>
      <c r="J137" s="76">
        <f t="shared" si="6"/>
        <v>1.5921552888776144E-3</v>
      </c>
      <c r="K137" s="79">
        <f t="shared" si="7"/>
        <v>5.0262815745616678E-3</v>
      </c>
    </row>
    <row r="138" spans="2:11">
      <c r="B138" s="233" t="s">
        <v>370</v>
      </c>
      <c r="C138" s="234" t="s">
        <v>371</v>
      </c>
      <c r="D138" s="235">
        <v>1450.26</v>
      </c>
      <c r="E138" s="230">
        <v>40.549999999999997</v>
      </c>
      <c r="F138" s="236">
        <v>1.4796547472256474</v>
      </c>
      <c r="G138" s="232">
        <v>-14.26</v>
      </c>
      <c r="H138" s="232">
        <f t="shared" si="4"/>
        <v>58808.042999999998</v>
      </c>
      <c r="I138" s="76">
        <f t="shared" si="5"/>
        <v>1.6603544210842252E-3</v>
      </c>
      <c r="J138" s="76">
        <f t="shared" si="6"/>
        <v>2.4567513012343652E-3</v>
      </c>
      <c r="K138" s="79">
        <f t="shared" si="7"/>
        <v>-2.3676654044661051E-2</v>
      </c>
    </row>
    <row r="139" spans="2:11">
      <c r="B139" s="233" t="s">
        <v>372</v>
      </c>
      <c r="C139" s="234" t="s">
        <v>373</v>
      </c>
      <c r="D139" s="235">
        <v>98.126000000000005</v>
      </c>
      <c r="E139" s="230">
        <v>408.58</v>
      </c>
      <c r="F139" s="236" t="s">
        <v>98</v>
      </c>
      <c r="G139" s="232">
        <v>31.76</v>
      </c>
      <c r="H139" s="232">
        <f t="shared" si="4"/>
        <v>40092.321080000002</v>
      </c>
      <c r="I139" s="76">
        <f t="shared" si="5"/>
        <v>1.131944869457844E-3</v>
      </c>
      <c r="J139" s="76" t="str">
        <f t="shared" si="6"/>
        <v/>
      </c>
      <c r="K139" s="79">
        <f t="shared" si="7"/>
        <v>3.5950569053981127E-2</v>
      </c>
    </row>
    <row r="140" spans="2:11">
      <c r="B140" s="233" t="s">
        <v>374</v>
      </c>
      <c r="C140" s="234" t="s">
        <v>375</v>
      </c>
      <c r="D140" s="235">
        <v>277.70499999999998</v>
      </c>
      <c r="E140" s="230">
        <v>236.53</v>
      </c>
      <c r="F140" s="236">
        <v>2.1308079313406334</v>
      </c>
      <c r="G140" s="232">
        <v>10.925000000000001</v>
      </c>
      <c r="H140" s="232">
        <f t="shared" si="4"/>
        <v>65685.563649999996</v>
      </c>
      <c r="I140" s="76">
        <f t="shared" si="5"/>
        <v>1.8545306125505106E-3</v>
      </c>
      <c r="J140" s="76">
        <f t="shared" si="6"/>
        <v>3.9516485381366311E-3</v>
      </c>
      <c r="K140" s="79">
        <f t="shared" si="7"/>
        <v>2.0260746942114331E-2</v>
      </c>
    </row>
    <row r="141" spans="2:11">
      <c r="B141" s="233" t="s">
        <v>376</v>
      </c>
      <c r="C141" s="234" t="s">
        <v>377</v>
      </c>
      <c r="D141" s="235">
        <v>602.21199999999999</v>
      </c>
      <c r="E141" s="230">
        <v>70.73</v>
      </c>
      <c r="F141" s="236">
        <v>2.8842075498374098</v>
      </c>
      <c r="G141" s="232">
        <v>6.5</v>
      </c>
      <c r="H141" s="232">
        <f t="shared" si="4"/>
        <v>42594.454760000001</v>
      </c>
      <c r="I141" s="76">
        <f t="shared" si="5"/>
        <v>1.2025887560046509E-3</v>
      </c>
      <c r="J141" s="76">
        <f t="shared" si="6"/>
        <v>3.4685155694181929E-3</v>
      </c>
      <c r="K141" s="79">
        <f t="shared" si="7"/>
        <v>7.8168269140302307E-3</v>
      </c>
    </row>
    <row r="142" spans="2:11">
      <c r="B142" s="233" t="s">
        <v>378</v>
      </c>
      <c r="C142" s="234" t="s">
        <v>379</v>
      </c>
      <c r="D142" s="235">
        <v>141.595</v>
      </c>
      <c r="E142" s="230">
        <v>130.05000000000001</v>
      </c>
      <c r="F142" s="236">
        <v>2.7527873894655901</v>
      </c>
      <c r="G142" s="232">
        <v>7.8849999999999998</v>
      </c>
      <c r="H142" s="232">
        <f t="shared" si="4"/>
        <v>18414.429750000003</v>
      </c>
      <c r="I142" s="76">
        <f t="shared" si="5"/>
        <v>5.1990303175294213E-4</v>
      </c>
      <c r="J142" s="76">
        <f t="shared" si="6"/>
        <v>1.4311825095544273E-3</v>
      </c>
      <c r="K142" s="79">
        <f t="shared" si="7"/>
        <v>4.0994354053719489E-3</v>
      </c>
    </row>
    <row r="143" spans="2:11">
      <c r="B143" s="233" t="s">
        <v>380</v>
      </c>
      <c r="C143" s="234" t="s">
        <v>381</v>
      </c>
      <c r="D143" s="235">
        <v>135.43199999999999</v>
      </c>
      <c r="E143" s="230">
        <v>113.4</v>
      </c>
      <c r="F143" s="236">
        <v>2.3985890652557318</v>
      </c>
      <c r="G143" s="232">
        <v>7.39</v>
      </c>
      <c r="H143" s="232">
        <f t="shared" si="4"/>
        <v>15357.988799999999</v>
      </c>
      <c r="I143" s="76">
        <f t="shared" si="5"/>
        <v>4.3360913409483826E-4</v>
      </c>
      <c r="J143" s="76">
        <f t="shared" si="6"/>
        <v>1.0400501276348853E-3</v>
      </c>
      <c r="K143" s="79">
        <f t="shared" si="7"/>
        <v>3.2043715009608545E-3</v>
      </c>
    </row>
    <row r="144" spans="2:11">
      <c r="B144" s="233" t="s">
        <v>382</v>
      </c>
      <c r="C144" s="234" t="s">
        <v>383</v>
      </c>
      <c r="D144" s="235">
        <v>51.101999999999997</v>
      </c>
      <c r="E144" s="230">
        <v>500.03</v>
      </c>
      <c r="F144" s="236">
        <v>1.3759174449533027</v>
      </c>
      <c r="G144" s="232">
        <v>11.6</v>
      </c>
      <c r="H144" s="232">
        <f t="shared" si="4"/>
        <v>25552.533059999998</v>
      </c>
      <c r="I144" s="76">
        <f t="shared" si="5"/>
        <v>7.2143637284566374E-4</v>
      </c>
      <c r="J144" s="76">
        <f t="shared" si="6"/>
        <v>9.926368908221839E-4</v>
      </c>
      <c r="K144" s="79">
        <f t="shared" si="7"/>
        <v>8.3686619250096985E-3</v>
      </c>
    </row>
    <row r="145" spans="2:11">
      <c r="B145" s="233" t="s">
        <v>384</v>
      </c>
      <c r="C145" s="234" t="s">
        <v>385</v>
      </c>
      <c r="D145" s="235">
        <v>901.976</v>
      </c>
      <c r="E145" s="230">
        <v>35.619999999999997</v>
      </c>
      <c r="F145" s="236">
        <v>1.3475575519371139</v>
      </c>
      <c r="G145" s="232">
        <v>31.067</v>
      </c>
      <c r="H145" s="232">
        <f t="shared" si="4"/>
        <v>32128.385119999999</v>
      </c>
      <c r="I145" s="76">
        <f t="shared" si="5"/>
        <v>9.0709541680019236E-4</v>
      </c>
      <c r="J145" s="76">
        <f t="shared" si="6"/>
        <v>1.2223632792366431E-3</v>
      </c>
      <c r="K145" s="79">
        <f t="shared" si="7"/>
        <v>2.8180733313731575E-2</v>
      </c>
    </row>
    <row r="146" spans="2:11">
      <c r="B146" s="233" t="s">
        <v>386</v>
      </c>
      <c r="C146" s="234" t="s">
        <v>387</v>
      </c>
      <c r="D146" s="235">
        <v>192.875</v>
      </c>
      <c r="E146" s="230">
        <v>232.26</v>
      </c>
      <c r="F146" s="236">
        <v>1.9288728149487646</v>
      </c>
      <c r="G146" s="232">
        <v>4.3899999999999997</v>
      </c>
      <c r="H146" s="232">
        <f t="shared" si="4"/>
        <v>44797.147499999999</v>
      </c>
      <c r="I146" s="76">
        <f t="shared" si="5"/>
        <v>1.2647783893027548E-3</v>
      </c>
      <c r="J146" s="76">
        <f t="shared" si="6"/>
        <v>2.4395966520607691E-3</v>
      </c>
      <c r="K146" s="79">
        <f t="shared" si="7"/>
        <v>5.5523771290390935E-3</v>
      </c>
    </row>
    <row r="147" spans="2:11">
      <c r="B147" s="233" t="s">
        <v>388</v>
      </c>
      <c r="C147" s="234" t="s">
        <v>389</v>
      </c>
      <c r="D147" s="235">
        <v>539.5</v>
      </c>
      <c r="E147" s="230">
        <v>32.81</v>
      </c>
      <c r="F147" s="236">
        <v>3.6574215178299294</v>
      </c>
      <c r="G147" s="232">
        <v>12.005000000000001</v>
      </c>
      <c r="H147" s="232">
        <f t="shared" si="4"/>
        <v>17700.995000000003</v>
      </c>
      <c r="I147" s="76">
        <f t="shared" si="5"/>
        <v>4.9976030159411646E-4</v>
      </c>
      <c r="J147" s="76">
        <f t="shared" si="6"/>
        <v>1.8278340808074967E-3</v>
      </c>
      <c r="K147" s="79">
        <f t="shared" si="7"/>
        <v>5.9996224206373683E-3</v>
      </c>
    </row>
    <row r="148" spans="2:11">
      <c r="B148" s="233" t="s">
        <v>390</v>
      </c>
      <c r="C148" s="234" t="s">
        <v>391</v>
      </c>
      <c r="D148" s="235">
        <v>179.12799999999999</v>
      </c>
      <c r="E148" s="230">
        <v>90.56</v>
      </c>
      <c r="F148" s="236" t="s">
        <v>98</v>
      </c>
      <c r="G148" s="232">
        <v>16.125</v>
      </c>
      <c r="H148" s="232">
        <f t="shared" si="4"/>
        <v>16221.831679999999</v>
      </c>
      <c r="I148" s="76">
        <f t="shared" si="5"/>
        <v>4.5799840589784874E-4</v>
      </c>
      <c r="J148" s="76" t="str">
        <f t="shared" si="6"/>
        <v/>
      </c>
      <c r="K148" s="79">
        <f t="shared" si="7"/>
        <v>7.3852242951028112E-3</v>
      </c>
    </row>
    <row r="149" spans="2:11">
      <c r="B149" s="233" t="s">
        <v>392</v>
      </c>
      <c r="C149" s="234" t="s">
        <v>393</v>
      </c>
      <c r="D149" s="235">
        <v>358.44799999999998</v>
      </c>
      <c r="E149" s="230">
        <v>57.5</v>
      </c>
      <c r="F149" s="236">
        <v>0.48695652173913045</v>
      </c>
      <c r="G149" s="232">
        <v>10.632999999999999</v>
      </c>
      <c r="H149" s="232">
        <f t="shared" ref="H149:H212" si="8">IF(G149&lt;&gt;"n/a",D149*E149,"Excl.")</f>
        <v>20610.759999999998</v>
      </c>
      <c r="I149" s="76">
        <f t="shared" ref="I149:I212" si="9">IF(H149="Excl.","Excl.",H149/(SUM($H$20:$H$524)))</f>
        <v>5.8191302995588379E-4</v>
      </c>
      <c r="J149" s="76">
        <f t="shared" ref="J149:J212" si="10">IFERROR(I149*F149, "")</f>
        <v>2.8336634502199558E-4</v>
      </c>
      <c r="K149" s="79">
        <f t="shared" ref="K149:K212" si="11">IFERROR(I149*G149, "")</f>
        <v>6.1874812475209116E-3</v>
      </c>
    </row>
    <row r="150" spans="2:11">
      <c r="B150" s="233" t="s">
        <v>394</v>
      </c>
      <c r="C150" s="234" t="s">
        <v>395</v>
      </c>
      <c r="D150" s="235">
        <v>145.99100000000001</v>
      </c>
      <c r="E150" s="230">
        <v>225.77</v>
      </c>
      <c r="F150" s="236">
        <v>1.5963148336802939</v>
      </c>
      <c r="G150" s="232">
        <v>8</v>
      </c>
      <c r="H150" s="232">
        <f t="shared" si="8"/>
        <v>32960.388070000008</v>
      </c>
      <c r="I150" s="76">
        <f t="shared" si="9"/>
        <v>9.3058573727196239E-4</v>
      </c>
      <c r="J150" s="76">
        <f t="shared" si="10"/>
        <v>1.4855078164185463E-3</v>
      </c>
      <c r="K150" s="79">
        <f t="shared" si="11"/>
        <v>7.4446858981756991E-3</v>
      </c>
    </row>
    <row r="151" spans="2:11">
      <c r="B151" s="233" t="s">
        <v>396</v>
      </c>
      <c r="C151" s="234" t="s">
        <v>397</v>
      </c>
      <c r="D151" s="235">
        <v>501.48899999999998</v>
      </c>
      <c r="E151" s="230">
        <v>36.81</v>
      </c>
      <c r="F151" s="236">
        <v>2.3906547133930993</v>
      </c>
      <c r="G151" s="232">
        <v>26.5</v>
      </c>
      <c r="H151" s="232">
        <f t="shared" si="8"/>
        <v>18459.810089999999</v>
      </c>
      <c r="I151" s="76">
        <f t="shared" si="9"/>
        <v>5.2118427568328854E-4</v>
      </c>
      <c r="J151" s="76">
        <f t="shared" si="10"/>
        <v>1.2459716452086222E-3</v>
      </c>
      <c r="K151" s="79">
        <f t="shared" si="11"/>
        <v>1.3811383305607145E-2</v>
      </c>
    </row>
    <row r="152" spans="2:11">
      <c r="B152" s="233" t="s">
        <v>398</v>
      </c>
      <c r="C152" s="234" t="s">
        <v>399</v>
      </c>
      <c r="D152" s="235">
        <v>544.99800000000005</v>
      </c>
      <c r="E152" s="230">
        <v>52.39</v>
      </c>
      <c r="F152" s="236">
        <v>1.9851116625310175</v>
      </c>
      <c r="G152" s="232">
        <v>7.26</v>
      </c>
      <c r="H152" s="232">
        <f t="shared" si="8"/>
        <v>28552.445220000001</v>
      </c>
      <c r="I152" s="76">
        <f t="shared" si="9"/>
        <v>8.0613426727687838E-4</v>
      </c>
      <c r="J152" s="76">
        <f t="shared" si="10"/>
        <v>1.6002665355372276E-3</v>
      </c>
      <c r="K152" s="79">
        <f t="shared" si="11"/>
        <v>5.8525347804301367E-3</v>
      </c>
    </row>
    <row r="153" spans="2:11">
      <c r="B153" s="233" t="s">
        <v>400</v>
      </c>
      <c r="C153" s="234" t="s">
        <v>401</v>
      </c>
      <c r="D153" s="235">
        <v>209.614</v>
      </c>
      <c r="E153" s="230">
        <v>168.49</v>
      </c>
      <c r="F153" s="236">
        <v>1.2107543474390172</v>
      </c>
      <c r="G153" s="232">
        <v>13.215</v>
      </c>
      <c r="H153" s="232">
        <f t="shared" si="8"/>
        <v>35317.862860000001</v>
      </c>
      <c r="I153" s="76">
        <f t="shared" si="9"/>
        <v>9.971454031015342E-4</v>
      </c>
      <c r="J153" s="76">
        <f t="shared" si="10"/>
        <v>1.2072981318340139E-3</v>
      </c>
      <c r="K153" s="79">
        <f t="shared" si="11"/>
        <v>1.3177276501986775E-2</v>
      </c>
    </row>
    <row r="154" spans="2:11">
      <c r="B154" s="233" t="s">
        <v>402</v>
      </c>
      <c r="C154" s="234" t="s">
        <v>403</v>
      </c>
      <c r="D154" s="235">
        <v>1383.924</v>
      </c>
      <c r="E154" s="230">
        <v>64.48</v>
      </c>
      <c r="F154" s="236">
        <v>2.1712158808932998</v>
      </c>
      <c r="G154" s="232">
        <v>5.95</v>
      </c>
      <c r="H154" s="232">
        <f t="shared" si="8"/>
        <v>89235.41952000001</v>
      </c>
      <c r="I154" s="76">
        <f t="shared" si="9"/>
        <v>2.5194244827588903E-3</v>
      </c>
      <c r="J154" s="76">
        <f t="shared" si="10"/>
        <v>5.4702144476774898E-3</v>
      </c>
      <c r="K154" s="79">
        <f t="shared" si="11"/>
        <v>1.4990575672415398E-2</v>
      </c>
    </row>
    <row r="155" spans="2:11">
      <c r="B155" s="233" t="s">
        <v>404</v>
      </c>
      <c r="C155" s="234" t="s">
        <v>405</v>
      </c>
      <c r="D155" s="235">
        <v>629.43200000000002</v>
      </c>
      <c r="E155" s="230">
        <v>30.61</v>
      </c>
      <c r="F155" s="236">
        <v>2.2214962430578247</v>
      </c>
      <c r="G155" s="232">
        <v>4.0129999999999999</v>
      </c>
      <c r="H155" s="232">
        <f t="shared" si="8"/>
        <v>19266.913520000002</v>
      </c>
      <c r="I155" s="76">
        <f t="shared" si="9"/>
        <v>5.4397159659911546E-4</v>
      </c>
      <c r="J155" s="76">
        <f t="shared" si="10"/>
        <v>1.2084308581751016E-3</v>
      </c>
      <c r="K155" s="79">
        <f t="shared" si="11"/>
        <v>2.1829580171522501E-3</v>
      </c>
    </row>
    <row r="156" spans="2:11">
      <c r="B156" s="233" t="s">
        <v>406</v>
      </c>
      <c r="C156" s="234" t="s">
        <v>407</v>
      </c>
      <c r="D156" s="235">
        <v>126.49299999999999</v>
      </c>
      <c r="E156" s="230">
        <v>444.56</v>
      </c>
      <c r="F156" s="236">
        <v>0.70856577289904621</v>
      </c>
      <c r="G156" s="232">
        <v>12.775</v>
      </c>
      <c r="H156" s="232">
        <f t="shared" si="8"/>
        <v>56233.728080000001</v>
      </c>
      <c r="I156" s="76">
        <f t="shared" si="9"/>
        <v>1.5876726085184663E-3</v>
      </c>
      <c r="J156" s="76">
        <f t="shared" si="10"/>
        <v>1.1249704689655319E-3</v>
      </c>
      <c r="K156" s="79">
        <f t="shared" si="11"/>
        <v>2.0282517573823409E-2</v>
      </c>
    </row>
    <row r="157" spans="2:11">
      <c r="B157" s="233" t="s">
        <v>408</v>
      </c>
      <c r="C157" s="234" t="s">
        <v>409</v>
      </c>
      <c r="D157" s="235">
        <v>111.488</v>
      </c>
      <c r="E157" s="230">
        <v>214.86</v>
      </c>
      <c r="F157" s="236">
        <v>1.5265754444754722</v>
      </c>
      <c r="G157" s="232">
        <v>-100</v>
      </c>
      <c r="H157" s="232">
        <f t="shared" si="8"/>
        <v>23954.311680000003</v>
      </c>
      <c r="I157" s="76">
        <f t="shared" si="9"/>
        <v>6.7631305639464145E-4</v>
      </c>
      <c r="J157" s="76">
        <f t="shared" si="10"/>
        <v>1.032442904670215E-3</v>
      </c>
      <c r="K157" s="79">
        <f t="shared" si="11"/>
        <v>-6.7631305639464151E-2</v>
      </c>
    </row>
    <row r="158" spans="2:11">
      <c r="B158" s="233" t="s">
        <v>410</v>
      </c>
      <c r="C158" s="234" t="s">
        <v>411</v>
      </c>
      <c r="D158" s="235">
        <v>311.89999999999998</v>
      </c>
      <c r="E158" s="230">
        <v>197.11</v>
      </c>
      <c r="F158" s="236">
        <v>2.4757749479985791</v>
      </c>
      <c r="G158" s="232">
        <v>10.199999999999999</v>
      </c>
      <c r="H158" s="232">
        <f t="shared" si="8"/>
        <v>61478.608999999997</v>
      </c>
      <c r="I158" s="76">
        <f t="shared" si="9"/>
        <v>1.7357537344893186E-3</v>
      </c>
      <c r="J158" s="76">
        <f t="shared" si="10"/>
        <v>4.2973356117436325E-3</v>
      </c>
      <c r="K158" s="79">
        <f t="shared" si="11"/>
        <v>1.7704688091791047E-2</v>
      </c>
    </row>
    <row r="159" spans="2:11">
      <c r="B159" s="233" t="s">
        <v>412</v>
      </c>
      <c r="C159" s="234" t="s">
        <v>413</v>
      </c>
      <c r="D159" s="235">
        <v>134.95099999999999</v>
      </c>
      <c r="E159" s="230">
        <v>163.18</v>
      </c>
      <c r="F159" s="236">
        <v>1.2256403971074885</v>
      </c>
      <c r="G159" s="232">
        <v>13.1</v>
      </c>
      <c r="H159" s="232">
        <f t="shared" si="8"/>
        <v>22021.304179999999</v>
      </c>
      <c r="I159" s="76">
        <f t="shared" si="9"/>
        <v>6.2173757003448535E-4</v>
      </c>
      <c r="J159" s="76">
        <f t="shared" si="10"/>
        <v>7.6202668223371154E-4</v>
      </c>
      <c r="K159" s="79">
        <f t="shared" si="11"/>
        <v>8.1447621674517572E-3</v>
      </c>
    </row>
    <row r="160" spans="2:11">
      <c r="B160" s="233" t="s">
        <v>414</v>
      </c>
      <c r="C160" s="234" t="s">
        <v>415</v>
      </c>
      <c r="D160" s="235">
        <v>233.84200000000001</v>
      </c>
      <c r="E160" s="230">
        <v>139.88999999999999</v>
      </c>
      <c r="F160" s="236">
        <v>1.9157909786260636</v>
      </c>
      <c r="G160" s="232">
        <v>8.4499999999999993</v>
      </c>
      <c r="H160" s="232">
        <f t="shared" si="8"/>
        <v>32712.157379999997</v>
      </c>
      <c r="I160" s="76">
        <f t="shared" si="9"/>
        <v>9.2357732647362469E-4</v>
      </c>
      <c r="J160" s="76">
        <f t="shared" si="10"/>
        <v>1.769381110121749E-3</v>
      </c>
      <c r="K160" s="79">
        <f t="shared" si="11"/>
        <v>7.8042284087021276E-3</v>
      </c>
    </row>
    <row r="161" spans="2:11">
      <c r="B161" s="233" t="s">
        <v>416</v>
      </c>
      <c r="C161" s="234" t="s">
        <v>417</v>
      </c>
      <c r="D161" s="235">
        <v>393.66399999999999</v>
      </c>
      <c r="E161" s="230">
        <v>32.619999999999997</v>
      </c>
      <c r="F161" s="236">
        <v>3.5561005518087065</v>
      </c>
      <c r="G161" s="232">
        <v>3.19</v>
      </c>
      <c r="H161" s="232">
        <f t="shared" si="8"/>
        <v>12841.319679999999</v>
      </c>
      <c r="I161" s="76">
        <f t="shared" si="9"/>
        <v>3.6255486181105987E-4</v>
      </c>
      <c r="J161" s="76">
        <f t="shared" si="10"/>
        <v>1.2892815441472394E-3</v>
      </c>
      <c r="K161" s="79">
        <f t="shared" si="11"/>
        <v>1.156550009177281E-3</v>
      </c>
    </row>
    <row r="162" spans="2:11">
      <c r="B162" s="233" t="s">
        <v>418</v>
      </c>
      <c r="C162" s="234" t="s">
        <v>419</v>
      </c>
      <c r="D162" s="235">
        <v>254.745</v>
      </c>
      <c r="E162" s="230">
        <v>121.3</v>
      </c>
      <c r="F162" s="236">
        <v>2.6051112943116244</v>
      </c>
      <c r="G162" s="232">
        <v>6.6150000000000002</v>
      </c>
      <c r="H162" s="232">
        <f t="shared" si="8"/>
        <v>30900.568500000001</v>
      </c>
      <c r="I162" s="76">
        <f t="shared" si="9"/>
        <v>8.7242990764020061E-4</v>
      </c>
      <c r="J162" s="76">
        <f t="shared" si="10"/>
        <v>2.2727770058887341E-3</v>
      </c>
      <c r="K162" s="79">
        <f t="shared" si="11"/>
        <v>5.7711238390399273E-3</v>
      </c>
    </row>
    <row r="163" spans="2:11">
      <c r="B163" s="233" t="s">
        <v>420</v>
      </c>
      <c r="C163" s="234" t="s">
        <v>421</v>
      </c>
      <c r="D163" s="235">
        <v>129.21700000000001</v>
      </c>
      <c r="E163" s="230">
        <v>138.55000000000001</v>
      </c>
      <c r="F163" s="236">
        <v>0.66402020931071815</v>
      </c>
      <c r="G163" s="232">
        <v>13.56</v>
      </c>
      <c r="H163" s="232">
        <f t="shared" si="8"/>
        <v>17903.015350000001</v>
      </c>
      <c r="I163" s="76">
        <f t="shared" si="9"/>
        <v>5.054640346918405E-4</v>
      </c>
      <c r="J163" s="76">
        <f t="shared" si="10"/>
        <v>3.3563833411511603E-4</v>
      </c>
      <c r="K163" s="79">
        <f t="shared" si="11"/>
        <v>6.8540923104213579E-3</v>
      </c>
    </row>
    <row r="164" spans="2:11">
      <c r="B164" s="233" t="s">
        <v>422</v>
      </c>
      <c r="C164" s="234" t="s">
        <v>423</v>
      </c>
      <c r="D164" s="235">
        <v>63.783999999999999</v>
      </c>
      <c r="E164" s="230">
        <v>219.38</v>
      </c>
      <c r="F164" s="236" t="s">
        <v>98</v>
      </c>
      <c r="G164" s="232">
        <v>11.1</v>
      </c>
      <c r="H164" s="232">
        <f t="shared" si="8"/>
        <v>13992.933919999999</v>
      </c>
      <c r="I164" s="76">
        <f t="shared" si="9"/>
        <v>3.950689142641835E-4</v>
      </c>
      <c r="J164" s="76" t="str">
        <f t="shared" si="10"/>
        <v/>
      </c>
      <c r="K164" s="79">
        <f t="shared" si="11"/>
        <v>4.3852649483324367E-3</v>
      </c>
    </row>
    <row r="165" spans="2:11">
      <c r="B165" s="233" t="s">
        <v>424</v>
      </c>
      <c r="C165" s="234" t="s">
        <v>425</v>
      </c>
      <c r="D165" s="235">
        <v>262.553</v>
      </c>
      <c r="E165" s="230">
        <v>170.9</v>
      </c>
      <c r="F165" s="236">
        <v>1.9777647747220597</v>
      </c>
      <c r="G165" s="232">
        <v>18.600000000000001</v>
      </c>
      <c r="H165" s="232">
        <f t="shared" si="8"/>
        <v>44870.307699999998</v>
      </c>
      <c r="I165" s="76">
        <f t="shared" si="9"/>
        <v>1.2668439547478998E-3</v>
      </c>
      <c r="J165" s="76">
        <f t="shared" si="10"/>
        <v>2.5055193487699833E-3</v>
      </c>
      <c r="K165" s="79">
        <f t="shared" si="11"/>
        <v>2.356329755831094E-2</v>
      </c>
    </row>
    <row r="166" spans="2:11">
      <c r="B166" s="233" t="s">
        <v>426</v>
      </c>
      <c r="C166" s="234" t="s">
        <v>427</v>
      </c>
      <c r="D166" s="235">
        <v>340.15600000000001</v>
      </c>
      <c r="E166" s="230">
        <v>68.5</v>
      </c>
      <c r="F166" s="236">
        <v>3.386861313868613</v>
      </c>
      <c r="G166" s="232">
        <v>3.3929999999999998</v>
      </c>
      <c r="H166" s="232">
        <f t="shared" si="8"/>
        <v>23300.686000000002</v>
      </c>
      <c r="I166" s="76">
        <f t="shared" si="9"/>
        <v>6.5785894311081415E-4</v>
      </c>
      <c r="J166" s="76">
        <f t="shared" si="10"/>
        <v>2.2280770044045091E-3</v>
      </c>
      <c r="K166" s="79">
        <f t="shared" si="11"/>
        <v>2.2321153939749922E-3</v>
      </c>
    </row>
    <row r="167" spans="2:11">
      <c r="B167" s="233" t="s">
        <v>428</v>
      </c>
      <c r="C167" s="234" t="s">
        <v>429</v>
      </c>
      <c r="D167" s="235">
        <v>116.773</v>
      </c>
      <c r="E167" s="230">
        <v>144.13</v>
      </c>
      <c r="F167" s="236">
        <v>1.7761742871019219</v>
      </c>
      <c r="G167" s="232">
        <v>12.2</v>
      </c>
      <c r="H167" s="232">
        <f t="shared" si="8"/>
        <v>16830.492490000001</v>
      </c>
      <c r="I167" s="76">
        <f t="shared" si="9"/>
        <v>4.7518300540618825E-4</v>
      </c>
      <c r="J167" s="76">
        <f t="shared" si="10"/>
        <v>8.4400783587028512E-4</v>
      </c>
      <c r="K167" s="79">
        <f t="shared" si="11"/>
        <v>5.7972326659554967E-3</v>
      </c>
    </row>
    <row r="168" spans="2:11">
      <c r="B168" s="233" t="s">
        <v>430</v>
      </c>
      <c r="C168" s="234" t="s">
        <v>431</v>
      </c>
      <c r="D168" s="235">
        <v>336.92500000000001</v>
      </c>
      <c r="E168" s="230">
        <v>138.83000000000001</v>
      </c>
      <c r="F168" s="236">
        <v>3.3422171000504211</v>
      </c>
      <c r="G168" s="232">
        <v>7.9669999999999996</v>
      </c>
      <c r="H168" s="232">
        <f t="shared" si="8"/>
        <v>46775.297750000005</v>
      </c>
      <c r="I168" s="76">
        <f t="shared" si="9"/>
        <v>1.320628411605935E-3</v>
      </c>
      <c r="J168" s="76">
        <f t="shared" si="10"/>
        <v>4.4138268600817819E-3</v>
      </c>
      <c r="K168" s="79">
        <f t="shared" si="11"/>
        <v>1.0521446555264484E-2</v>
      </c>
    </row>
    <row r="169" spans="2:11">
      <c r="B169" s="233" t="s">
        <v>432</v>
      </c>
      <c r="C169" s="234" t="s">
        <v>433</v>
      </c>
      <c r="D169" s="235">
        <v>618.00699999999995</v>
      </c>
      <c r="E169" s="230">
        <v>25.33</v>
      </c>
      <c r="F169" s="236">
        <v>3.158310303987367</v>
      </c>
      <c r="G169" s="232">
        <v>2.94</v>
      </c>
      <c r="H169" s="232">
        <f t="shared" si="8"/>
        <v>15654.117309999998</v>
      </c>
      <c r="I169" s="76">
        <f t="shared" si="9"/>
        <v>4.4196986598975236E-4</v>
      </c>
      <c r="J169" s="76">
        <f t="shared" si="10"/>
        <v>1.3958779818073507E-3</v>
      </c>
      <c r="K169" s="79">
        <f t="shared" si="11"/>
        <v>1.299391406009872E-3</v>
      </c>
    </row>
    <row r="170" spans="2:11">
      <c r="B170" s="233" t="s">
        <v>434</v>
      </c>
      <c r="C170" s="234" t="s">
        <v>435</v>
      </c>
      <c r="D170" s="235">
        <v>2668.1570000000002</v>
      </c>
      <c r="E170" s="230">
        <v>73.400000000000006</v>
      </c>
      <c r="F170" s="236">
        <v>1.7438692098092641</v>
      </c>
      <c r="G170" s="232">
        <v>11.45</v>
      </c>
      <c r="H170" s="232">
        <f t="shared" si="8"/>
        <v>195842.72380000004</v>
      </c>
      <c r="I170" s="76">
        <f t="shared" si="9"/>
        <v>5.5293173469232243E-3</v>
      </c>
      <c r="J170" s="76">
        <f t="shared" si="10"/>
        <v>9.6424062725636601E-3</v>
      </c>
      <c r="K170" s="79">
        <f t="shared" si="11"/>
        <v>6.3310683622270908E-2</v>
      </c>
    </row>
    <row r="171" spans="2:11">
      <c r="B171" s="233" t="s">
        <v>436</v>
      </c>
      <c r="C171" s="234" t="s">
        <v>437</v>
      </c>
      <c r="D171" s="235">
        <v>723.30799999999999</v>
      </c>
      <c r="E171" s="230">
        <v>53.96</v>
      </c>
      <c r="F171" s="236">
        <v>1.5567086730911786</v>
      </c>
      <c r="G171" s="232">
        <v>10.962999999999999</v>
      </c>
      <c r="H171" s="232">
        <f t="shared" si="8"/>
        <v>39029.699679999998</v>
      </c>
      <c r="I171" s="76">
        <f t="shared" si="9"/>
        <v>1.1019433926287526E-3</v>
      </c>
      <c r="J171" s="76">
        <f t="shared" si="10"/>
        <v>1.715404836560697E-3</v>
      </c>
      <c r="K171" s="79">
        <f t="shared" si="11"/>
        <v>1.2080605413389013E-2</v>
      </c>
    </row>
    <row r="172" spans="2:11">
      <c r="B172" s="233" t="s">
        <v>438</v>
      </c>
      <c r="C172" s="234" t="s">
        <v>439</v>
      </c>
      <c r="D172" s="235">
        <v>258.62099999999998</v>
      </c>
      <c r="E172" s="230">
        <v>76.489999999999995</v>
      </c>
      <c r="F172" s="236">
        <v>1.9610406589096616</v>
      </c>
      <c r="G172" s="232">
        <v>13.04</v>
      </c>
      <c r="H172" s="232">
        <f t="shared" si="8"/>
        <v>19781.920289999998</v>
      </c>
      <c r="I172" s="76">
        <f t="shared" si="9"/>
        <v>5.5851201868828101E-4</v>
      </c>
      <c r="J172" s="76">
        <f t="shared" si="10"/>
        <v>1.0952647771374318E-3</v>
      </c>
      <c r="K172" s="79">
        <f t="shared" si="11"/>
        <v>7.2829967236951836E-3</v>
      </c>
    </row>
    <row r="173" spans="2:11">
      <c r="B173" s="233" t="s">
        <v>440</v>
      </c>
      <c r="C173" s="234" t="s">
        <v>441</v>
      </c>
      <c r="D173" s="235">
        <v>950.16</v>
      </c>
      <c r="E173" s="230">
        <v>292.13</v>
      </c>
      <c r="F173" s="236">
        <v>1.3418683462841885</v>
      </c>
      <c r="G173" s="232">
        <v>15.968</v>
      </c>
      <c r="H173" s="232">
        <f t="shared" si="8"/>
        <v>277570.24079999997</v>
      </c>
      <c r="I173" s="76">
        <f t="shared" si="9"/>
        <v>7.836767778068944E-3</v>
      </c>
      <c r="J173" s="76">
        <f t="shared" si="10"/>
        <v>1.0515910618570589E-2</v>
      </c>
      <c r="K173" s="79">
        <f t="shared" si="11"/>
        <v>0.12513750788020489</v>
      </c>
    </row>
    <row r="174" spans="2:11">
      <c r="B174" s="233" t="s">
        <v>442</v>
      </c>
      <c r="C174" s="234" t="s">
        <v>443</v>
      </c>
      <c r="D174" s="235">
        <v>238.49</v>
      </c>
      <c r="E174" s="230">
        <v>52.89</v>
      </c>
      <c r="F174" s="236">
        <v>1.5125732652675365</v>
      </c>
      <c r="G174" s="232">
        <v>10.130000000000001</v>
      </c>
      <c r="H174" s="232">
        <f t="shared" si="8"/>
        <v>12613.7361</v>
      </c>
      <c r="I174" s="76">
        <f t="shared" si="9"/>
        <v>3.5612939032888229E-4</v>
      </c>
      <c r="J174" s="76">
        <f t="shared" si="10"/>
        <v>5.3867179478749451E-4</v>
      </c>
      <c r="K174" s="79">
        <f t="shared" si="11"/>
        <v>3.6075907240315777E-3</v>
      </c>
    </row>
    <row r="175" spans="2:11">
      <c r="B175" s="233" t="s">
        <v>444</v>
      </c>
      <c r="C175" s="234" t="s">
        <v>445</v>
      </c>
      <c r="D175" s="235">
        <v>167.858</v>
      </c>
      <c r="E175" s="230">
        <v>428.49</v>
      </c>
      <c r="F175" s="236" t="s">
        <v>98</v>
      </c>
      <c r="G175" s="232">
        <v>25.08</v>
      </c>
      <c r="H175" s="232">
        <f t="shared" si="8"/>
        <v>71925.474419999999</v>
      </c>
      <c r="I175" s="76">
        <f t="shared" si="9"/>
        <v>2.0307048721520515E-3</v>
      </c>
      <c r="J175" s="76" t="str">
        <f t="shared" si="10"/>
        <v/>
      </c>
      <c r="K175" s="79">
        <f t="shared" si="11"/>
        <v>5.0930078193573446E-2</v>
      </c>
    </row>
    <row r="176" spans="2:11">
      <c r="B176" s="233" t="s">
        <v>446</v>
      </c>
      <c r="C176" s="234" t="s">
        <v>447</v>
      </c>
      <c r="D176" s="235">
        <v>172.613</v>
      </c>
      <c r="E176" s="230">
        <v>60.15</v>
      </c>
      <c r="F176" s="236">
        <v>2.9925187032418954</v>
      </c>
      <c r="G176" s="232">
        <v>20.79</v>
      </c>
      <c r="H176" s="232">
        <f t="shared" si="8"/>
        <v>10382.67195</v>
      </c>
      <c r="I176" s="76">
        <f t="shared" si="9"/>
        <v>2.9313873401380956E-4</v>
      </c>
      <c r="J176" s="76">
        <f t="shared" si="10"/>
        <v>8.7722314418097629E-4</v>
      </c>
      <c r="K176" s="79">
        <f t="shared" si="11"/>
        <v>6.0943542801471006E-3</v>
      </c>
    </row>
    <row r="177" spans="2:11">
      <c r="B177" s="233" t="s">
        <v>448</v>
      </c>
      <c r="C177" s="234" t="s">
        <v>449</v>
      </c>
      <c r="D177" s="235">
        <v>246.39400000000001</v>
      </c>
      <c r="E177" s="230">
        <v>62.84</v>
      </c>
      <c r="F177" s="236">
        <v>0.39783577339274345</v>
      </c>
      <c r="G177" s="232" t="s">
        <v>98</v>
      </c>
      <c r="H177" s="232" t="str">
        <f t="shared" si="8"/>
        <v>Excl.</v>
      </c>
      <c r="I177" s="76" t="str">
        <f t="shared" si="9"/>
        <v>Excl.</v>
      </c>
      <c r="J177" s="76" t="str">
        <f t="shared" si="10"/>
        <v/>
      </c>
      <c r="K177" s="79" t="str">
        <f t="shared" si="11"/>
        <v/>
      </c>
    </row>
    <row r="178" spans="2:11">
      <c r="B178" s="233" t="s">
        <v>450</v>
      </c>
      <c r="C178" s="234" t="s">
        <v>451</v>
      </c>
      <c r="D178" s="235">
        <v>661.12099999999998</v>
      </c>
      <c r="E178" s="230">
        <v>197.73</v>
      </c>
      <c r="F178" s="236">
        <v>1.618368482273808</v>
      </c>
      <c r="G178" s="232">
        <v>18.832999999999998</v>
      </c>
      <c r="H178" s="232">
        <f t="shared" si="8"/>
        <v>130723.45532999998</v>
      </c>
      <c r="I178" s="76">
        <f t="shared" si="9"/>
        <v>3.6907752056393323E-3</v>
      </c>
      <c r="J178" s="76">
        <f t="shared" si="10"/>
        <v>5.9730342679643281E-3</v>
      </c>
      <c r="K178" s="79">
        <f t="shared" si="11"/>
        <v>6.9508369447805543E-2</v>
      </c>
    </row>
    <row r="179" spans="2:11">
      <c r="B179" s="233" t="s">
        <v>452</v>
      </c>
      <c r="C179" s="234" t="s">
        <v>453</v>
      </c>
      <c r="D179" s="235">
        <v>76.006</v>
      </c>
      <c r="E179" s="230">
        <v>189.82</v>
      </c>
      <c r="F179" s="236">
        <v>1.1379201348646086</v>
      </c>
      <c r="G179" s="232">
        <v>13.132999999999999</v>
      </c>
      <c r="H179" s="232">
        <f t="shared" si="8"/>
        <v>14427.458919999999</v>
      </c>
      <c r="I179" s="76">
        <f t="shared" si="9"/>
        <v>4.0733705766799686E-4</v>
      </c>
      <c r="J179" s="76">
        <f t="shared" si="10"/>
        <v>4.6351703959691986E-4</v>
      </c>
      <c r="K179" s="79">
        <f t="shared" si="11"/>
        <v>5.3495575783538028E-3</v>
      </c>
    </row>
    <row r="180" spans="2:11">
      <c r="B180" s="233" t="s">
        <v>454</v>
      </c>
      <c r="C180" s="234" t="s">
        <v>455</v>
      </c>
      <c r="D180" s="235">
        <v>501.91399999999999</v>
      </c>
      <c r="E180" s="230">
        <v>161.69999999999999</v>
      </c>
      <c r="F180" s="236">
        <v>1.3234384662956094</v>
      </c>
      <c r="G180" s="232">
        <v>8.1430000000000007</v>
      </c>
      <c r="H180" s="232">
        <f t="shared" si="8"/>
        <v>81159.493799999997</v>
      </c>
      <c r="I180" s="76">
        <f t="shared" si="9"/>
        <v>2.2914131718987443E-3</v>
      </c>
      <c r="J180" s="76">
        <f t="shared" si="10"/>
        <v>3.0325443338672315E-3</v>
      </c>
      <c r="K180" s="79">
        <f t="shared" si="11"/>
        <v>1.8658977458771476E-2</v>
      </c>
    </row>
    <row r="181" spans="2:11">
      <c r="B181" s="233" t="s">
        <v>456</v>
      </c>
      <c r="C181" s="234" t="s">
        <v>457</v>
      </c>
      <c r="D181" s="235">
        <v>235.94</v>
      </c>
      <c r="E181" s="230">
        <v>52.69</v>
      </c>
      <c r="F181" s="236">
        <v>2.1256405390017084</v>
      </c>
      <c r="G181" s="232">
        <v>12.462999999999999</v>
      </c>
      <c r="H181" s="232">
        <f t="shared" si="8"/>
        <v>12431.678599999999</v>
      </c>
      <c r="I181" s="76">
        <f t="shared" si="9"/>
        <v>3.5098927752124227E-4</v>
      </c>
      <c r="J181" s="76">
        <f t="shared" si="10"/>
        <v>7.4607703705407361E-4</v>
      </c>
      <c r="K181" s="79">
        <f t="shared" si="11"/>
        <v>4.3743793657472418E-3</v>
      </c>
    </row>
    <row r="182" spans="2:11">
      <c r="B182" s="233" t="s">
        <v>458</v>
      </c>
      <c r="C182" s="234" t="s">
        <v>459</v>
      </c>
      <c r="D182" s="235">
        <v>347.02699999999999</v>
      </c>
      <c r="E182" s="230">
        <v>376.5</v>
      </c>
      <c r="F182" s="236">
        <v>0.90305444887118191</v>
      </c>
      <c r="G182" s="232">
        <v>9.9</v>
      </c>
      <c r="H182" s="232">
        <f t="shared" si="8"/>
        <v>130655.66549999999</v>
      </c>
      <c r="I182" s="76">
        <f t="shared" si="9"/>
        <v>3.688861264310847E-3</v>
      </c>
      <c r="J182" s="76">
        <f t="shared" si="10"/>
        <v>3.3312425760044831E-3</v>
      </c>
      <c r="K182" s="79">
        <f t="shared" si="11"/>
        <v>3.6519726516677384E-2</v>
      </c>
    </row>
    <row r="183" spans="2:11">
      <c r="B183" s="233" t="s">
        <v>460</v>
      </c>
      <c r="C183" s="234" t="s">
        <v>461</v>
      </c>
      <c r="D183" s="235">
        <v>1341.539</v>
      </c>
      <c r="E183" s="230">
        <v>104.36</v>
      </c>
      <c r="F183" s="236">
        <v>2.4147182828669989</v>
      </c>
      <c r="G183" s="232">
        <v>8.1850000000000005</v>
      </c>
      <c r="H183" s="232">
        <f t="shared" si="8"/>
        <v>140003.01003999999</v>
      </c>
      <c r="I183" s="76">
        <f t="shared" si="9"/>
        <v>3.9527691252200514E-3</v>
      </c>
      <c r="J183" s="76">
        <f t="shared" si="10"/>
        <v>9.5448238746210518E-3</v>
      </c>
      <c r="K183" s="79">
        <f t="shared" si="11"/>
        <v>3.2353415289926121E-2</v>
      </c>
    </row>
    <row r="184" spans="2:11">
      <c r="B184" s="233" t="s">
        <v>462</v>
      </c>
      <c r="C184" s="234" t="s">
        <v>463</v>
      </c>
      <c r="D184" s="235">
        <v>1209.576</v>
      </c>
      <c r="E184" s="230">
        <v>10.33</v>
      </c>
      <c r="F184" s="236">
        <v>4.6466602129719261</v>
      </c>
      <c r="G184" s="232">
        <v>7.0000000000000007E-2</v>
      </c>
      <c r="H184" s="232">
        <f t="shared" si="8"/>
        <v>12494.92008</v>
      </c>
      <c r="I184" s="76">
        <f t="shared" si="9"/>
        <v>3.5277480320033879E-4</v>
      </c>
      <c r="J184" s="76">
        <f t="shared" si="10"/>
        <v>1.6392246421700156E-3</v>
      </c>
      <c r="K184" s="79">
        <f t="shared" si="11"/>
        <v>2.4694236224023718E-5</v>
      </c>
    </row>
    <row r="185" spans="2:11">
      <c r="B185" s="233" t="s">
        <v>464</v>
      </c>
      <c r="C185" s="234" t="s">
        <v>465</v>
      </c>
      <c r="D185" s="235">
        <v>1313.194</v>
      </c>
      <c r="E185" s="230">
        <v>96.13</v>
      </c>
      <c r="F185" s="236">
        <v>2.2885675647560597</v>
      </c>
      <c r="G185" s="232">
        <v>6.867</v>
      </c>
      <c r="H185" s="232">
        <f t="shared" si="8"/>
        <v>126237.33921999999</v>
      </c>
      <c r="I185" s="76">
        <f t="shared" si="9"/>
        <v>3.5641166341793765E-3</v>
      </c>
      <c r="J185" s="76">
        <f t="shared" si="10"/>
        <v>8.1567217259904592E-3</v>
      </c>
      <c r="K185" s="79">
        <f t="shared" si="11"/>
        <v>2.4474788926909779E-2</v>
      </c>
    </row>
    <row r="186" spans="2:11">
      <c r="B186" s="233" t="s">
        <v>466</v>
      </c>
      <c r="C186" s="234" t="s">
        <v>467</v>
      </c>
      <c r="D186" s="235">
        <v>508.529</v>
      </c>
      <c r="E186" s="230">
        <v>65.930000000000007</v>
      </c>
      <c r="F186" s="236">
        <v>2.0021234642802974</v>
      </c>
      <c r="G186" s="232">
        <v>8.6199999999999992</v>
      </c>
      <c r="H186" s="232">
        <f t="shared" si="8"/>
        <v>33527.31697</v>
      </c>
      <c r="I186" s="76">
        <f t="shared" si="9"/>
        <v>9.4659210064568331E-4</v>
      </c>
      <c r="J186" s="76">
        <f t="shared" si="10"/>
        <v>1.8951942558050993E-3</v>
      </c>
      <c r="K186" s="79">
        <f t="shared" si="11"/>
        <v>8.1596239075657894E-3</v>
      </c>
    </row>
    <row r="187" spans="2:11">
      <c r="B187" s="233" t="s">
        <v>468</v>
      </c>
      <c r="C187" s="234" t="s">
        <v>469</v>
      </c>
      <c r="D187" s="235">
        <v>1116.6669999999999</v>
      </c>
      <c r="E187" s="230">
        <v>68.19</v>
      </c>
      <c r="F187" s="236">
        <v>0.58659627511365309</v>
      </c>
      <c r="G187" s="232">
        <v>20.513000000000002</v>
      </c>
      <c r="H187" s="232">
        <f t="shared" si="8"/>
        <v>76145.522729999997</v>
      </c>
      <c r="I187" s="76">
        <f t="shared" si="9"/>
        <v>2.1498514295149197E-3</v>
      </c>
      <c r="J187" s="76">
        <f t="shared" si="10"/>
        <v>1.2610948406012142E-3</v>
      </c>
      <c r="K187" s="79">
        <f t="shared" si="11"/>
        <v>4.4099902373639553E-2</v>
      </c>
    </row>
    <row r="188" spans="2:11">
      <c r="B188" s="233" t="s">
        <v>470</v>
      </c>
      <c r="C188" s="234" t="s">
        <v>471</v>
      </c>
      <c r="D188" s="235">
        <v>167.44800000000001</v>
      </c>
      <c r="E188" s="230">
        <v>213.69</v>
      </c>
      <c r="F188" s="236">
        <v>1.478777668585334</v>
      </c>
      <c r="G188" s="232">
        <v>11.2</v>
      </c>
      <c r="H188" s="232">
        <f t="shared" si="8"/>
        <v>35781.96312</v>
      </c>
      <c r="I188" s="76">
        <f t="shared" si="9"/>
        <v>1.0102485583709136E-3</v>
      </c>
      <c r="J188" s="76">
        <f t="shared" si="10"/>
        <v>1.4939330078394342E-3</v>
      </c>
      <c r="K188" s="79">
        <f t="shared" si="11"/>
        <v>1.1314783853754231E-2</v>
      </c>
    </row>
    <row r="189" spans="2:11">
      <c r="B189" s="233" t="s">
        <v>472</v>
      </c>
      <c r="C189" s="234" t="s">
        <v>473</v>
      </c>
      <c r="D189" s="235">
        <v>106.18899999999999</v>
      </c>
      <c r="E189" s="230">
        <v>112.98</v>
      </c>
      <c r="F189" s="236">
        <v>1.6994158258098777</v>
      </c>
      <c r="G189" s="232" t="s">
        <v>98</v>
      </c>
      <c r="H189" s="232" t="str">
        <f t="shared" si="8"/>
        <v>Excl.</v>
      </c>
      <c r="I189" s="76" t="str">
        <f t="shared" si="9"/>
        <v>Excl.</v>
      </c>
      <c r="J189" s="76" t="str">
        <f t="shared" si="10"/>
        <v/>
      </c>
      <c r="K189" s="79" t="str">
        <f t="shared" si="11"/>
        <v/>
      </c>
    </row>
    <row r="190" spans="2:11">
      <c r="B190" s="233" t="s">
        <v>474</v>
      </c>
      <c r="C190" s="234" t="s">
        <v>475</v>
      </c>
      <c r="D190" s="235">
        <v>92.7</v>
      </c>
      <c r="E190" s="230">
        <v>240.28</v>
      </c>
      <c r="F190" s="236">
        <v>1.1986016314299983</v>
      </c>
      <c r="G190" s="232">
        <v>-6.3929999999999998</v>
      </c>
      <c r="H190" s="232">
        <f t="shared" si="8"/>
        <v>22273.956000000002</v>
      </c>
      <c r="I190" s="76">
        <f t="shared" si="9"/>
        <v>6.2887080462166553E-4</v>
      </c>
      <c r="J190" s="76">
        <f t="shared" si="10"/>
        <v>7.5376557237822402E-4</v>
      </c>
      <c r="K190" s="79">
        <f t="shared" si="11"/>
        <v>-4.0203710539463075E-3</v>
      </c>
    </row>
    <row r="191" spans="2:11">
      <c r="B191" s="233" t="s">
        <v>476</v>
      </c>
      <c r="C191" s="234" t="s">
        <v>477</v>
      </c>
      <c r="D191" s="235">
        <v>793.65099999999995</v>
      </c>
      <c r="E191" s="230">
        <v>72.849999999999994</v>
      </c>
      <c r="F191" s="236">
        <v>3.01990391214825</v>
      </c>
      <c r="G191" s="232">
        <v>-3</v>
      </c>
      <c r="H191" s="232">
        <f t="shared" si="8"/>
        <v>57817.475349999993</v>
      </c>
      <c r="I191" s="76">
        <f t="shared" si="9"/>
        <v>1.6323872707905056E-3</v>
      </c>
      <c r="J191" s="76">
        <f t="shared" si="10"/>
        <v>4.9296527052012529E-3</v>
      </c>
      <c r="K191" s="79">
        <f t="shared" si="11"/>
        <v>-4.897161812371517E-3</v>
      </c>
    </row>
    <row r="192" spans="2:11">
      <c r="B192" s="233" t="s">
        <v>478</v>
      </c>
      <c r="C192" s="234" t="s">
        <v>479</v>
      </c>
      <c r="D192" s="235">
        <v>1268.76</v>
      </c>
      <c r="E192" s="230">
        <v>124.7</v>
      </c>
      <c r="F192" s="236">
        <v>0.97834803528468317</v>
      </c>
      <c r="G192" s="232">
        <v>13.37</v>
      </c>
      <c r="H192" s="232">
        <f t="shared" si="8"/>
        <v>158214.372</v>
      </c>
      <c r="I192" s="76">
        <f t="shared" si="9"/>
        <v>4.4669388510218616E-3</v>
      </c>
      <c r="J192" s="76">
        <f t="shared" si="10"/>
        <v>4.3702208486340582E-3</v>
      </c>
      <c r="K192" s="79">
        <f t="shared" si="11"/>
        <v>5.9722972438162283E-2</v>
      </c>
    </row>
    <row r="193" spans="2:11">
      <c r="B193" s="233" t="s">
        <v>480</v>
      </c>
      <c r="C193" s="234" t="s">
        <v>481</v>
      </c>
      <c r="D193" s="235">
        <v>405.73399999999998</v>
      </c>
      <c r="E193" s="230">
        <v>29.12</v>
      </c>
      <c r="F193" s="236">
        <v>3.2280219780219777</v>
      </c>
      <c r="G193" s="232">
        <v>6.9930000000000003</v>
      </c>
      <c r="H193" s="232">
        <f t="shared" si="8"/>
        <v>11814.97408</v>
      </c>
      <c r="I193" s="76">
        <f t="shared" si="9"/>
        <v>3.3357757626322518E-4</v>
      </c>
      <c r="J193" s="76">
        <f t="shared" si="10"/>
        <v>1.0767957475529932E-3</v>
      </c>
      <c r="K193" s="79">
        <f t="shared" si="11"/>
        <v>2.3327079908087339E-3</v>
      </c>
    </row>
    <row r="194" spans="2:11">
      <c r="B194" s="233" t="s">
        <v>482</v>
      </c>
      <c r="C194" s="234" t="s">
        <v>483</v>
      </c>
      <c r="D194" s="235">
        <v>238.333</v>
      </c>
      <c r="E194" s="230">
        <v>257.88</v>
      </c>
      <c r="F194" s="236">
        <v>1.9233752132774933</v>
      </c>
      <c r="G194" s="232">
        <v>9.5229999999999997</v>
      </c>
      <c r="H194" s="232">
        <f t="shared" si="8"/>
        <v>61461.314039999997</v>
      </c>
      <c r="I194" s="76">
        <f t="shared" si="9"/>
        <v>1.7352654379599055E-3</v>
      </c>
      <c r="J194" s="76">
        <f t="shared" si="10"/>
        <v>3.3375665318291958E-3</v>
      </c>
      <c r="K194" s="79">
        <f t="shared" si="11"/>
        <v>1.6524932765692179E-2</v>
      </c>
    </row>
    <row r="195" spans="2:11">
      <c r="B195" s="233" t="s">
        <v>484</v>
      </c>
      <c r="C195" s="234" t="s">
        <v>485</v>
      </c>
      <c r="D195" s="235">
        <v>252.23599999999999</v>
      </c>
      <c r="E195" s="230">
        <v>68.14</v>
      </c>
      <c r="F195" s="236">
        <v>3.756970942177869</v>
      </c>
      <c r="G195" s="232">
        <v>8.51</v>
      </c>
      <c r="H195" s="232">
        <f t="shared" si="8"/>
        <v>17187.36104</v>
      </c>
      <c r="I195" s="76">
        <f t="shared" si="9"/>
        <v>4.8525863867863734E-4</v>
      </c>
      <c r="J195" s="76">
        <f t="shared" si="10"/>
        <v>1.8231026049564303E-3</v>
      </c>
      <c r="K195" s="79">
        <f t="shared" si="11"/>
        <v>4.1295510151552039E-3</v>
      </c>
    </row>
    <row r="196" spans="2:11">
      <c r="B196" s="233" t="s">
        <v>486</v>
      </c>
      <c r="C196" s="234" t="s">
        <v>487</v>
      </c>
      <c r="D196" s="235">
        <v>344.74599999999998</v>
      </c>
      <c r="E196" s="230">
        <v>87.4</v>
      </c>
      <c r="F196" s="236">
        <v>2.917620137299771</v>
      </c>
      <c r="G196" s="232">
        <v>7.173</v>
      </c>
      <c r="H196" s="232">
        <f t="shared" si="8"/>
        <v>30130.8004</v>
      </c>
      <c r="I196" s="76">
        <f t="shared" si="9"/>
        <v>8.5069669220154702E-4</v>
      </c>
      <c r="J196" s="76">
        <f t="shared" si="10"/>
        <v>2.4820097999015385E-3</v>
      </c>
      <c r="K196" s="79">
        <f t="shared" si="11"/>
        <v>6.1020473731616971E-3</v>
      </c>
    </row>
    <row r="197" spans="2:11">
      <c r="B197" s="233" t="s">
        <v>488</v>
      </c>
      <c r="C197" s="234" t="s">
        <v>489</v>
      </c>
      <c r="D197" s="235">
        <v>155.44499999999999</v>
      </c>
      <c r="E197" s="230">
        <v>439.4</v>
      </c>
      <c r="F197" s="236">
        <v>1.4292216659080565</v>
      </c>
      <c r="G197" s="232">
        <v>16.545000000000002</v>
      </c>
      <c r="H197" s="232">
        <f t="shared" si="8"/>
        <v>68302.532999999996</v>
      </c>
      <c r="I197" s="76">
        <f t="shared" si="9"/>
        <v>1.9284167071807027E-3</v>
      </c>
      <c r="J197" s="76">
        <f t="shared" si="10"/>
        <v>2.7561349388017329E-3</v>
      </c>
      <c r="K197" s="79">
        <f t="shared" si="11"/>
        <v>3.1905654420304727E-2</v>
      </c>
    </row>
    <row r="198" spans="2:11">
      <c r="B198" s="233" t="s">
        <v>490</v>
      </c>
      <c r="C198" s="234" t="s">
        <v>491</v>
      </c>
      <c r="D198" s="235">
        <v>3801.5889999999999</v>
      </c>
      <c r="E198" s="230">
        <v>43.63</v>
      </c>
      <c r="F198" s="236">
        <v>2.2920009168003666</v>
      </c>
      <c r="G198" s="232">
        <v>7.1050000000000004</v>
      </c>
      <c r="H198" s="232">
        <f t="shared" si="8"/>
        <v>165863.32807000002</v>
      </c>
      <c r="I198" s="76">
        <f t="shared" si="9"/>
        <v>4.6828953321362485E-3</v>
      </c>
      <c r="J198" s="76">
        <f t="shared" si="10"/>
        <v>1.0733200394536438E-2</v>
      </c>
      <c r="K198" s="79">
        <f t="shared" si="11"/>
        <v>3.3271971334828045E-2</v>
      </c>
    </row>
    <row r="199" spans="2:11">
      <c r="B199" s="233" t="s">
        <v>492</v>
      </c>
      <c r="C199" s="234" t="s">
        <v>493</v>
      </c>
      <c r="D199" s="235">
        <v>268.40499999999997</v>
      </c>
      <c r="E199" s="230">
        <v>154.78</v>
      </c>
      <c r="F199" s="236">
        <v>1.292156609381057</v>
      </c>
      <c r="G199" s="232" t="s">
        <v>98</v>
      </c>
      <c r="H199" s="232" t="str">
        <f t="shared" si="8"/>
        <v>Excl.</v>
      </c>
      <c r="I199" s="76" t="str">
        <f t="shared" si="9"/>
        <v>Excl.</v>
      </c>
      <c r="J199" s="76" t="str">
        <f t="shared" si="10"/>
        <v/>
      </c>
      <c r="K199" s="79" t="str">
        <f t="shared" si="11"/>
        <v/>
      </c>
    </row>
    <row r="200" spans="2:11">
      <c r="B200" s="233" t="s">
        <v>494</v>
      </c>
      <c r="C200" s="234" t="s">
        <v>495</v>
      </c>
      <c r="D200" s="235">
        <v>68.007000000000005</v>
      </c>
      <c r="E200" s="230">
        <v>72.78</v>
      </c>
      <c r="F200" s="236">
        <v>0.2061005770816158</v>
      </c>
      <c r="G200" s="232">
        <v>12.4</v>
      </c>
      <c r="H200" s="232">
        <f t="shared" si="8"/>
        <v>4949.5494600000002</v>
      </c>
      <c r="I200" s="76">
        <f t="shared" si="9"/>
        <v>1.3974289755375877E-4</v>
      </c>
      <c r="J200" s="76">
        <f t="shared" si="10"/>
        <v>2.8801091828886798E-5</v>
      </c>
      <c r="K200" s="79">
        <f t="shared" si="11"/>
        <v>1.7328119296666088E-3</v>
      </c>
    </row>
    <row r="201" spans="2:11">
      <c r="B201" s="233" t="s">
        <v>496</v>
      </c>
      <c r="C201" s="234" t="s">
        <v>497</v>
      </c>
      <c r="D201" s="235">
        <v>936.90899999999999</v>
      </c>
      <c r="E201" s="230">
        <v>55.09</v>
      </c>
      <c r="F201" s="236">
        <v>0.94390996551098194</v>
      </c>
      <c r="G201" s="232">
        <v>-8.6999999999999993</v>
      </c>
      <c r="H201" s="232">
        <f t="shared" si="8"/>
        <v>51614.316810000004</v>
      </c>
      <c r="I201" s="76">
        <f t="shared" si="9"/>
        <v>1.4572506537366896E-3</v>
      </c>
      <c r="J201" s="76">
        <f t="shared" si="10"/>
        <v>1.3755134143094544E-3</v>
      </c>
      <c r="K201" s="79">
        <f t="shared" si="11"/>
        <v>-1.2678080687509198E-2</v>
      </c>
    </row>
    <row r="202" spans="2:11">
      <c r="B202" s="233" t="s">
        <v>498</v>
      </c>
      <c r="C202" s="234" t="s">
        <v>499</v>
      </c>
      <c r="D202" s="235">
        <v>205.733</v>
      </c>
      <c r="E202" s="230">
        <v>76.13</v>
      </c>
      <c r="F202" s="236">
        <v>3.6779193484828583</v>
      </c>
      <c r="G202" s="232">
        <v>3.843</v>
      </c>
      <c r="H202" s="232">
        <f t="shared" si="8"/>
        <v>15662.453289999999</v>
      </c>
      <c r="I202" s="76">
        <f t="shared" si="9"/>
        <v>4.4220521953224436E-4</v>
      </c>
      <c r="J202" s="76">
        <f t="shared" si="10"/>
        <v>1.6263951329177516E-3</v>
      </c>
      <c r="K202" s="79">
        <f t="shared" si="11"/>
        <v>1.6993946586624151E-3</v>
      </c>
    </row>
    <row r="203" spans="2:11">
      <c r="B203" s="233" t="s">
        <v>500</v>
      </c>
      <c r="C203" s="234" t="s">
        <v>501</v>
      </c>
      <c r="D203" s="235">
        <v>446.59199999999998</v>
      </c>
      <c r="E203" s="230">
        <v>63.33</v>
      </c>
      <c r="F203" s="236">
        <v>5.9055739775777676</v>
      </c>
      <c r="G203" s="232">
        <v>11.113</v>
      </c>
      <c r="H203" s="232">
        <f t="shared" si="8"/>
        <v>28282.671359999997</v>
      </c>
      <c r="I203" s="76">
        <f t="shared" si="9"/>
        <v>7.9851761828986885E-4</v>
      </c>
      <c r="J203" s="76">
        <f t="shared" si="10"/>
        <v>4.7157048672100263E-3</v>
      </c>
      <c r="K203" s="79">
        <f t="shared" si="11"/>
        <v>8.873926292055313E-3</v>
      </c>
    </row>
    <row r="204" spans="2:11">
      <c r="B204" s="233" t="s">
        <v>502</v>
      </c>
      <c r="C204" s="234" t="s">
        <v>503</v>
      </c>
      <c r="D204" s="235">
        <v>207.9</v>
      </c>
      <c r="E204" s="230">
        <v>97.46</v>
      </c>
      <c r="F204" s="236">
        <v>1.3954442848348041</v>
      </c>
      <c r="G204" s="232">
        <v>10.9</v>
      </c>
      <c r="H204" s="232">
        <f t="shared" si="8"/>
        <v>20261.933999999997</v>
      </c>
      <c r="I204" s="76">
        <f t="shared" si="9"/>
        <v>5.7206446568230094E-4</v>
      </c>
      <c r="J204" s="76">
        <f t="shared" si="10"/>
        <v>7.982840891934428E-4</v>
      </c>
      <c r="K204" s="79">
        <f t="shared" si="11"/>
        <v>6.2355026759370802E-3</v>
      </c>
    </row>
    <row r="205" spans="2:11">
      <c r="B205" s="233" t="s">
        <v>504</v>
      </c>
      <c r="C205" s="234" t="s">
        <v>505</v>
      </c>
      <c r="D205" s="235">
        <v>128.47800000000001</v>
      </c>
      <c r="E205" s="230">
        <v>270.82</v>
      </c>
      <c r="F205" s="236">
        <v>1.964404401447456</v>
      </c>
      <c r="G205" s="232">
        <v>13.15</v>
      </c>
      <c r="H205" s="232">
        <f t="shared" si="8"/>
        <v>34794.411960000005</v>
      </c>
      <c r="I205" s="76">
        <f t="shared" si="9"/>
        <v>9.8236657402137745E-4</v>
      </c>
      <c r="J205" s="76">
        <f t="shared" si="10"/>
        <v>1.9297652218424519E-3</v>
      </c>
      <c r="K205" s="79">
        <f t="shared" si="11"/>
        <v>1.2918120448381113E-2</v>
      </c>
    </row>
    <row r="206" spans="2:11">
      <c r="B206" s="233" t="s">
        <v>506</v>
      </c>
      <c r="C206" s="234" t="s">
        <v>507</v>
      </c>
      <c r="D206" s="235">
        <v>492.46100000000001</v>
      </c>
      <c r="E206" s="230">
        <v>33.54</v>
      </c>
      <c r="F206" s="236">
        <v>1.1926058437686344</v>
      </c>
      <c r="G206" s="232">
        <v>10.4</v>
      </c>
      <c r="H206" s="232">
        <f t="shared" si="8"/>
        <v>16517.141940000001</v>
      </c>
      <c r="I206" s="76">
        <f t="shared" si="9"/>
        <v>4.6633603576562953E-4</v>
      </c>
      <c r="J206" s="76">
        <f t="shared" si="10"/>
        <v>5.5615508141398874E-4</v>
      </c>
      <c r="K206" s="79">
        <f t="shared" si="11"/>
        <v>4.8498947719625473E-3</v>
      </c>
    </row>
    <row r="207" spans="2:11">
      <c r="B207" s="233" t="s">
        <v>508</v>
      </c>
      <c r="C207" s="234" t="s">
        <v>509</v>
      </c>
      <c r="D207" s="235">
        <v>735.76499999999999</v>
      </c>
      <c r="E207" s="230">
        <v>28.31</v>
      </c>
      <c r="F207" s="236">
        <v>2.8258565877781705</v>
      </c>
      <c r="G207" s="232">
        <v>8.6</v>
      </c>
      <c r="H207" s="232">
        <f t="shared" si="8"/>
        <v>20829.507149999998</v>
      </c>
      <c r="I207" s="76">
        <f t="shared" si="9"/>
        <v>5.8808901846143689E-4</v>
      </c>
      <c r="J207" s="76">
        <f t="shared" si="10"/>
        <v>1.6618552270192496E-3</v>
      </c>
      <c r="K207" s="79">
        <f t="shared" si="11"/>
        <v>5.0575655587683571E-3</v>
      </c>
    </row>
    <row r="208" spans="2:11">
      <c r="B208" s="233" t="s">
        <v>510</v>
      </c>
      <c r="C208" s="234" t="s">
        <v>511</v>
      </c>
      <c r="D208" s="235">
        <v>1296.0509999999999</v>
      </c>
      <c r="E208" s="230">
        <v>95.52</v>
      </c>
      <c r="F208" s="236">
        <v>1.9262981574539366</v>
      </c>
      <c r="G208" s="232">
        <v>14</v>
      </c>
      <c r="H208" s="232">
        <f t="shared" si="8"/>
        <v>123798.79151999998</v>
      </c>
      <c r="I208" s="76">
        <f t="shared" si="9"/>
        <v>3.4952679997379997E-3</v>
      </c>
      <c r="J208" s="76">
        <f t="shared" si="10"/>
        <v>6.732928307703015E-3</v>
      </c>
      <c r="K208" s="79">
        <f t="shared" si="11"/>
        <v>4.8933751996331994E-2</v>
      </c>
    </row>
    <row r="209" spans="2:11">
      <c r="B209" s="233" t="s">
        <v>512</v>
      </c>
      <c r="C209" s="234" t="s">
        <v>513</v>
      </c>
      <c r="D209" s="235">
        <v>237.62700000000001</v>
      </c>
      <c r="E209" s="230">
        <v>41.76</v>
      </c>
      <c r="F209" s="236">
        <v>1.4367816091954022</v>
      </c>
      <c r="G209" s="232">
        <v>23.024999999999999</v>
      </c>
      <c r="H209" s="232">
        <f t="shared" si="8"/>
        <v>9923.3035199999995</v>
      </c>
      <c r="I209" s="76">
        <f t="shared" si="9"/>
        <v>2.8016917466872098E-4</v>
      </c>
      <c r="J209" s="76">
        <f t="shared" si="10"/>
        <v>4.0254191762747267E-4</v>
      </c>
      <c r="K209" s="79">
        <f t="shared" si="11"/>
        <v>6.4508952467473004E-3</v>
      </c>
    </row>
    <row r="210" spans="2:11">
      <c r="B210" s="233" t="s">
        <v>514</v>
      </c>
      <c r="C210" s="234" t="s">
        <v>515</v>
      </c>
      <c r="D210" s="235">
        <v>112.996</v>
      </c>
      <c r="E210" s="230">
        <v>71.2</v>
      </c>
      <c r="F210" s="236">
        <v>4.7752808988764039</v>
      </c>
      <c r="G210" s="232">
        <v>-3.0270000000000001</v>
      </c>
      <c r="H210" s="232">
        <f t="shared" si="8"/>
        <v>8045.3152</v>
      </c>
      <c r="I210" s="76">
        <f t="shared" si="9"/>
        <v>2.2714707002469234E-4</v>
      </c>
      <c r="J210" s="76">
        <f t="shared" si="10"/>
        <v>1.0846910647246543E-3</v>
      </c>
      <c r="K210" s="79">
        <f t="shared" si="11"/>
        <v>-6.8757418096474377E-4</v>
      </c>
    </row>
    <row r="211" spans="2:11">
      <c r="B211" s="233" t="s">
        <v>516</v>
      </c>
      <c r="C211" s="234" t="s">
        <v>517</v>
      </c>
      <c r="D211" s="235">
        <v>415</v>
      </c>
      <c r="E211" s="230">
        <v>166.1</v>
      </c>
      <c r="F211" s="236">
        <v>3.6122817579771227</v>
      </c>
      <c r="G211" s="232">
        <v>13.563000000000001</v>
      </c>
      <c r="H211" s="232">
        <f t="shared" si="8"/>
        <v>68931.5</v>
      </c>
      <c r="I211" s="76">
        <f t="shared" si="9"/>
        <v>1.9461746206546487E-3</v>
      </c>
      <c r="J211" s="76">
        <f t="shared" si="10"/>
        <v>7.0301310800288345E-3</v>
      </c>
      <c r="K211" s="79">
        <f t="shared" si="11"/>
        <v>2.6395966379939E-2</v>
      </c>
    </row>
    <row r="212" spans="2:11">
      <c r="B212" s="233" t="s">
        <v>518</v>
      </c>
      <c r="C212" s="234" t="s">
        <v>519</v>
      </c>
      <c r="D212" s="235">
        <v>236.19399999999999</v>
      </c>
      <c r="E212" s="230">
        <v>127.99</v>
      </c>
      <c r="F212" s="236">
        <v>1.8438940542229862</v>
      </c>
      <c r="G212" s="232">
        <v>10.96</v>
      </c>
      <c r="H212" s="232">
        <f t="shared" si="8"/>
        <v>30230.470059999996</v>
      </c>
      <c r="I212" s="76">
        <f t="shared" si="9"/>
        <v>8.535107113762534E-4</v>
      </c>
      <c r="J212" s="76">
        <f t="shared" si="10"/>
        <v>1.573783325922305E-3</v>
      </c>
      <c r="K212" s="79">
        <f t="shared" si="11"/>
        <v>9.3544773966837379E-3</v>
      </c>
    </row>
    <row r="213" spans="2:11">
      <c r="B213" s="233" t="s">
        <v>520</v>
      </c>
      <c r="C213" s="234" t="s">
        <v>521</v>
      </c>
      <c r="D213" s="235">
        <v>584.87900000000002</v>
      </c>
      <c r="E213" s="230">
        <v>107.36</v>
      </c>
      <c r="F213" s="236">
        <v>0.37257824143070051</v>
      </c>
      <c r="G213" s="232">
        <v>29.12</v>
      </c>
      <c r="H213" s="232">
        <f t="shared" ref="H213:H276" si="12">IF(G213&lt;&gt;"n/a",D213*E213,"Excl.")</f>
        <v>62792.60944</v>
      </c>
      <c r="I213" s="76">
        <f t="shared" ref="I213:I276" si="13">IF(H213="Excl.","Excl.",H213/(SUM($H$20:$H$524)))</f>
        <v>1.7728525109247226E-3</v>
      </c>
      <c r="J213" s="76">
        <f t="shared" ref="J213:J276" si="14">IFERROR(I213*F213, "")</f>
        <v>6.6052627083633484E-4</v>
      </c>
      <c r="K213" s="79">
        <f t="shared" ref="K213:K276" si="15">IFERROR(I213*G213, "")</f>
        <v>5.1625465118127919E-2</v>
      </c>
    </row>
    <row r="214" spans="2:11">
      <c r="B214" s="233" t="s">
        <v>522</v>
      </c>
      <c r="C214" s="234" t="s">
        <v>523</v>
      </c>
      <c r="D214" s="235">
        <v>502.07799999999997</v>
      </c>
      <c r="E214" s="230">
        <v>69.66</v>
      </c>
      <c r="F214" s="236">
        <v>3.1007751937984498</v>
      </c>
      <c r="G214" s="232">
        <v>4.7</v>
      </c>
      <c r="H214" s="232">
        <f t="shared" si="12"/>
        <v>34974.753479999999</v>
      </c>
      <c r="I214" s="76">
        <f t="shared" si="13"/>
        <v>9.8745823877949648E-4</v>
      </c>
      <c r="J214" s="76">
        <f t="shared" si="14"/>
        <v>3.0618860117193692E-3</v>
      </c>
      <c r="K214" s="79">
        <f t="shared" si="15"/>
        <v>4.6410537222636335E-3</v>
      </c>
    </row>
    <row r="215" spans="2:11">
      <c r="B215" s="233" t="s">
        <v>524</v>
      </c>
      <c r="C215" s="234" t="s">
        <v>525</v>
      </c>
      <c r="D215" s="235">
        <v>110.81699999999999</v>
      </c>
      <c r="E215" s="230">
        <v>98.31</v>
      </c>
      <c r="F215" s="236">
        <v>1.7495676940290916</v>
      </c>
      <c r="G215" s="232">
        <v>1.2549999999999999</v>
      </c>
      <c r="H215" s="232">
        <f t="shared" si="12"/>
        <v>10894.41927</v>
      </c>
      <c r="I215" s="76">
        <f t="shared" si="13"/>
        <v>3.0758713055779933E-4</v>
      </c>
      <c r="J215" s="76">
        <f t="shared" si="14"/>
        <v>5.3814450672303414E-4</v>
      </c>
      <c r="K215" s="79">
        <f t="shared" si="15"/>
        <v>3.8602184885003812E-4</v>
      </c>
    </row>
    <row r="216" spans="2:11">
      <c r="B216" s="233" t="s">
        <v>58</v>
      </c>
      <c r="C216" s="234" t="s">
        <v>59</v>
      </c>
      <c r="D216" s="235">
        <v>380.79599999999999</v>
      </c>
      <c r="E216" s="230">
        <v>68.790000000000006</v>
      </c>
      <c r="F216" s="236">
        <v>4.0703590638174152</v>
      </c>
      <c r="G216" s="232">
        <v>3.3879999999999999</v>
      </c>
      <c r="H216" s="232">
        <f t="shared" si="12"/>
        <v>26194.956840000003</v>
      </c>
      <c r="I216" s="76">
        <f t="shared" si="13"/>
        <v>7.3957421775461003E-4</v>
      </c>
      <c r="J216" s="76">
        <f t="shared" si="14"/>
        <v>3.0103326206031514E-3</v>
      </c>
      <c r="K216" s="79">
        <f t="shared" si="15"/>
        <v>2.5056774497526188E-3</v>
      </c>
    </row>
    <row r="217" spans="2:11">
      <c r="B217" s="233" t="s">
        <v>526</v>
      </c>
      <c r="C217" s="234" t="s">
        <v>527</v>
      </c>
      <c r="D217" s="235">
        <v>1413.461</v>
      </c>
      <c r="E217" s="230">
        <v>39.01</v>
      </c>
      <c r="F217" s="236">
        <v>1.7944116893104334</v>
      </c>
      <c r="G217" s="232">
        <v>28.247</v>
      </c>
      <c r="H217" s="232">
        <f t="shared" si="12"/>
        <v>55139.11361</v>
      </c>
      <c r="I217" s="76">
        <f t="shared" si="13"/>
        <v>1.5567678566863528E-3</v>
      </c>
      <c r="J217" s="76">
        <f t="shared" si="14"/>
        <v>2.7934824395807411E-3</v>
      </c>
      <c r="K217" s="79">
        <f t="shared" si="15"/>
        <v>4.3974021647819411E-2</v>
      </c>
    </row>
    <row r="218" spans="2:11">
      <c r="B218" s="233" t="s">
        <v>528</v>
      </c>
      <c r="C218" s="234" t="s">
        <v>529</v>
      </c>
      <c r="D218" s="235">
        <v>1816.0039999999999</v>
      </c>
      <c r="E218" s="230">
        <v>66.33</v>
      </c>
      <c r="F218" s="236">
        <v>1.2060907583295644</v>
      </c>
      <c r="G218" s="232">
        <v>21.945</v>
      </c>
      <c r="H218" s="232">
        <f t="shared" si="12"/>
        <v>120455.54531999999</v>
      </c>
      <c r="I218" s="76">
        <f t="shared" si="13"/>
        <v>3.4008765980560389E-3</v>
      </c>
      <c r="J218" s="76">
        <f t="shared" si="14"/>
        <v>4.101765835134677E-3</v>
      </c>
      <c r="K218" s="79">
        <f t="shared" si="15"/>
        <v>7.4632236944339778E-2</v>
      </c>
    </row>
    <row r="219" spans="2:11">
      <c r="B219" s="233" t="s">
        <v>530</v>
      </c>
      <c r="C219" s="234" t="s">
        <v>531</v>
      </c>
      <c r="D219" s="235">
        <v>260.13099999999997</v>
      </c>
      <c r="E219" s="230">
        <v>274.95999999999998</v>
      </c>
      <c r="F219" s="236">
        <v>0.87285423334303169</v>
      </c>
      <c r="G219" s="232">
        <v>12.744999999999999</v>
      </c>
      <c r="H219" s="232">
        <f t="shared" si="12"/>
        <v>71525.619759999987</v>
      </c>
      <c r="I219" s="76">
        <f t="shared" si="13"/>
        <v>2.0194155923417686E-3</v>
      </c>
      <c r="J219" s="76">
        <f t="shared" si="14"/>
        <v>1.7626554486544386E-3</v>
      </c>
      <c r="K219" s="79">
        <f t="shared" si="15"/>
        <v>2.573745172439584E-2</v>
      </c>
    </row>
    <row r="220" spans="2:11">
      <c r="B220" s="233" t="s">
        <v>532</v>
      </c>
      <c r="C220" s="234" t="s">
        <v>533</v>
      </c>
      <c r="D220" s="235">
        <v>74.075999999999993</v>
      </c>
      <c r="E220" s="230">
        <v>315.06</v>
      </c>
      <c r="F220" s="236">
        <v>0.22852789944772423</v>
      </c>
      <c r="G220" s="232">
        <v>9.1</v>
      </c>
      <c r="H220" s="232">
        <f t="shared" si="12"/>
        <v>23338.384559999999</v>
      </c>
      <c r="I220" s="76">
        <f t="shared" si="13"/>
        <v>6.5892330382699216E-4</v>
      </c>
      <c r="J220" s="76">
        <f t="shared" si="14"/>
        <v>1.5058235852073709E-4</v>
      </c>
      <c r="K220" s="79">
        <f t="shared" si="15"/>
        <v>5.9962020648256283E-3</v>
      </c>
    </row>
    <row r="221" spans="2:11">
      <c r="B221" s="233" t="s">
        <v>534</v>
      </c>
      <c r="C221" s="234" t="s">
        <v>535</v>
      </c>
      <c r="D221" s="235">
        <v>108.458</v>
      </c>
      <c r="E221" s="230">
        <v>136.93</v>
      </c>
      <c r="F221" s="236">
        <v>2.8919886073176073</v>
      </c>
      <c r="G221" s="232">
        <v>1.4850000000000001</v>
      </c>
      <c r="H221" s="232">
        <f t="shared" si="12"/>
        <v>14851.15394</v>
      </c>
      <c r="I221" s="76">
        <f t="shared" si="13"/>
        <v>4.192994332846854E-4</v>
      </c>
      <c r="J221" s="76">
        <f t="shared" si="14"/>
        <v>1.2126091841140392E-3</v>
      </c>
      <c r="K221" s="79">
        <f t="shared" si="15"/>
        <v>6.2265965842775786E-4</v>
      </c>
    </row>
    <row r="222" spans="2:11">
      <c r="B222" s="233" t="s">
        <v>536</v>
      </c>
      <c r="C222" s="234" t="s">
        <v>537</v>
      </c>
      <c r="D222" s="235">
        <v>53.374000000000002</v>
      </c>
      <c r="E222" s="230">
        <v>212.49</v>
      </c>
      <c r="F222" s="236">
        <v>2.6730669678573107</v>
      </c>
      <c r="G222" s="232">
        <v>6.8570000000000002</v>
      </c>
      <c r="H222" s="232">
        <f t="shared" si="12"/>
        <v>11341.441260000001</v>
      </c>
      <c r="I222" s="76">
        <f t="shared" si="13"/>
        <v>3.202081072058128E-4</v>
      </c>
      <c r="J222" s="76">
        <f t="shared" si="14"/>
        <v>8.5593771421197068E-4</v>
      </c>
      <c r="K222" s="79">
        <f t="shared" si="15"/>
        <v>2.1956669911102583E-3</v>
      </c>
    </row>
    <row r="223" spans="2:11">
      <c r="B223" s="233" t="s">
        <v>538</v>
      </c>
      <c r="C223" s="234" t="s">
        <v>539</v>
      </c>
      <c r="D223" s="235">
        <v>231.17099999999999</v>
      </c>
      <c r="E223" s="230">
        <v>126.26</v>
      </c>
      <c r="F223" s="236">
        <v>0.69697449706953907</v>
      </c>
      <c r="G223" s="232">
        <v>11.993</v>
      </c>
      <c r="H223" s="232">
        <f t="shared" si="12"/>
        <v>29187.650460000001</v>
      </c>
      <c r="I223" s="76">
        <f t="shared" si="13"/>
        <v>8.2406830783881082E-4</v>
      </c>
      <c r="J223" s="76">
        <f t="shared" si="14"/>
        <v>5.7435459440690131E-4</v>
      </c>
      <c r="K223" s="79">
        <f t="shared" si="15"/>
        <v>9.883051215910859E-3</v>
      </c>
    </row>
    <row r="224" spans="2:11">
      <c r="B224" s="233" t="s">
        <v>540</v>
      </c>
      <c r="C224" s="234" t="s">
        <v>541</v>
      </c>
      <c r="D224" s="235">
        <v>1063.222</v>
      </c>
      <c r="E224" s="230">
        <v>73.39</v>
      </c>
      <c r="F224" s="236">
        <v>3.7062270064041427</v>
      </c>
      <c r="G224" s="232">
        <v>5.5</v>
      </c>
      <c r="H224" s="232">
        <f t="shared" si="12"/>
        <v>78029.862580000001</v>
      </c>
      <c r="I224" s="76">
        <f t="shared" si="13"/>
        <v>2.203052859815409E-3</v>
      </c>
      <c r="J224" s="76">
        <f t="shared" si="14"/>
        <v>8.1650140055837487E-3</v>
      </c>
      <c r="K224" s="79">
        <f t="shared" si="15"/>
        <v>1.211679072898475E-2</v>
      </c>
    </row>
    <row r="225" spans="2:11">
      <c r="B225" s="233" t="s">
        <v>542</v>
      </c>
      <c r="C225" s="234" t="s">
        <v>543</v>
      </c>
      <c r="D225" s="235">
        <v>1331.414</v>
      </c>
      <c r="E225" s="230">
        <v>48.35</v>
      </c>
      <c r="F225" s="236">
        <v>3.9710444674250258</v>
      </c>
      <c r="G225" s="232">
        <v>8.5500000000000007</v>
      </c>
      <c r="H225" s="232">
        <f t="shared" si="12"/>
        <v>64373.866900000001</v>
      </c>
      <c r="I225" s="76">
        <f t="shared" si="13"/>
        <v>1.8174968772503189E-3</v>
      </c>
      <c r="J225" s="76">
        <f t="shared" si="14"/>
        <v>7.2173609189671402E-3</v>
      </c>
      <c r="K225" s="79">
        <f t="shared" si="15"/>
        <v>1.5539598300490228E-2</v>
      </c>
    </row>
    <row r="226" spans="2:11">
      <c r="B226" s="233" t="s">
        <v>544</v>
      </c>
      <c r="C226" s="234" t="s">
        <v>545</v>
      </c>
      <c r="D226" s="235">
        <v>592.84500000000003</v>
      </c>
      <c r="E226" s="230">
        <v>46.72</v>
      </c>
      <c r="F226" s="236" t="s">
        <v>98</v>
      </c>
      <c r="G226" s="232">
        <v>98.16</v>
      </c>
      <c r="H226" s="232">
        <f t="shared" si="12"/>
        <v>27697.718400000002</v>
      </c>
      <c r="I226" s="76">
        <f t="shared" si="13"/>
        <v>7.8200237337239557E-4</v>
      </c>
      <c r="J226" s="76" t="str">
        <f t="shared" si="14"/>
        <v/>
      </c>
      <c r="K226" s="79">
        <f t="shared" si="15"/>
        <v>7.6761352970234342E-2</v>
      </c>
    </row>
    <row r="227" spans="2:11">
      <c r="B227" s="233" t="s">
        <v>546</v>
      </c>
      <c r="C227" s="234" t="s">
        <v>547</v>
      </c>
      <c r="D227" s="235">
        <v>265.18599999999998</v>
      </c>
      <c r="E227" s="230">
        <v>66.489999999999995</v>
      </c>
      <c r="F227" s="236">
        <v>0.52143179425477526</v>
      </c>
      <c r="G227" s="232">
        <v>8.9</v>
      </c>
      <c r="H227" s="232">
        <f t="shared" si="12"/>
        <v>17632.217139999997</v>
      </c>
      <c r="I227" s="76">
        <f t="shared" si="13"/>
        <v>4.978184647619722E-4</v>
      </c>
      <c r="J227" s="76">
        <f t="shared" si="14"/>
        <v>2.5957837529399277E-4</v>
      </c>
      <c r="K227" s="79">
        <f t="shared" si="15"/>
        <v>4.4305843363815524E-3</v>
      </c>
    </row>
    <row r="228" spans="2:11">
      <c r="B228" s="233" t="s">
        <v>548</v>
      </c>
      <c r="C228" s="234" t="s">
        <v>549</v>
      </c>
      <c r="D228" s="235">
        <v>150.965</v>
      </c>
      <c r="E228" s="230">
        <v>120.15</v>
      </c>
      <c r="F228" s="236">
        <v>2.6300457761131919</v>
      </c>
      <c r="G228" s="232">
        <v>11</v>
      </c>
      <c r="H228" s="232">
        <f t="shared" si="12"/>
        <v>18138.444750000002</v>
      </c>
      <c r="I228" s="76">
        <f t="shared" si="13"/>
        <v>5.1211102080466202E-4</v>
      </c>
      <c r="J228" s="76">
        <f t="shared" si="14"/>
        <v>1.3468754271683163E-3</v>
      </c>
      <c r="K228" s="79">
        <f t="shared" si="15"/>
        <v>5.6332212288512824E-3</v>
      </c>
    </row>
    <row r="229" spans="2:11">
      <c r="B229" s="233" t="s">
        <v>550</v>
      </c>
      <c r="C229" s="234" t="s">
        <v>551</v>
      </c>
      <c r="D229" s="235">
        <v>175.357</v>
      </c>
      <c r="E229" s="230">
        <v>371.5</v>
      </c>
      <c r="F229" s="236">
        <v>2.1534320323014806</v>
      </c>
      <c r="G229" s="232">
        <v>11.465</v>
      </c>
      <c r="H229" s="232">
        <f t="shared" si="12"/>
        <v>65145.125500000002</v>
      </c>
      <c r="I229" s="76">
        <f t="shared" si="13"/>
        <v>1.8392721746583491E-3</v>
      </c>
      <c r="J229" s="76">
        <f t="shared" si="14"/>
        <v>3.9607476170300925E-3</v>
      </c>
      <c r="K229" s="79">
        <f t="shared" si="15"/>
        <v>2.1087255482457972E-2</v>
      </c>
    </row>
    <row r="230" spans="2:11">
      <c r="B230" s="233" t="s">
        <v>552</v>
      </c>
      <c r="C230" s="234" t="s">
        <v>553</v>
      </c>
      <c r="D230" s="235">
        <v>308.20400000000001</v>
      </c>
      <c r="E230" s="230">
        <v>115.57</v>
      </c>
      <c r="F230" s="236" t="s">
        <v>98</v>
      </c>
      <c r="G230" s="232">
        <v>17.193000000000001</v>
      </c>
      <c r="H230" s="232">
        <f t="shared" si="12"/>
        <v>35619.136279999999</v>
      </c>
      <c r="I230" s="76">
        <f t="shared" si="13"/>
        <v>1.005651393597633E-3</v>
      </c>
      <c r="J230" s="76" t="str">
        <f t="shared" si="14"/>
        <v/>
      </c>
      <c r="K230" s="79">
        <f t="shared" si="15"/>
        <v>1.7290164410124105E-2</v>
      </c>
    </row>
    <row r="231" spans="2:11">
      <c r="B231" s="233" t="s">
        <v>554</v>
      </c>
      <c r="C231" s="234" t="s">
        <v>555</v>
      </c>
      <c r="D231" s="235">
        <v>507.447</v>
      </c>
      <c r="E231" s="230">
        <v>85.48</v>
      </c>
      <c r="F231" s="236">
        <v>2.2929340196537198</v>
      </c>
      <c r="G231" s="232">
        <v>13.95</v>
      </c>
      <c r="H231" s="232">
        <f t="shared" si="12"/>
        <v>43376.569560000004</v>
      </c>
      <c r="I231" s="76">
        <f t="shared" si="13"/>
        <v>1.2246705614810788E-3</v>
      </c>
      <c r="J231" s="76">
        <f t="shared" si="14"/>
        <v>2.8080887932883879E-3</v>
      </c>
      <c r="K231" s="79">
        <f t="shared" si="15"/>
        <v>1.7084154332661049E-2</v>
      </c>
    </row>
    <row r="232" spans="2:11">
      <c r="B232" s="233" t="s">
        <v>556</v>
      </c>
      <c r="C232" s="234" t="s">
        <v>557</v>
      </c>
      <c r="D232" s="235">
        <v>726.774</v>
      </c>
      <c r="E232" s="230">
        <v>57.69</v>
      </c>
      <c r="F232" s="236">
        <v>0.97070549488646218</v>
      </c>
      <c r="G232" s="232">
        <v>11.1</v>
      </c>
      <c r="H232" s="232">
        <f t="shared" si="12"/>
        <v>41927.592059999995</v>
      </c>
      <c r="I232" s="76">
        <f t="shared" si="13"/>
        <v>1.1837609158705867E-3</v>
      </c>
      <c r="J232" s="76">
        <f t="shared" si="14"/>
        <v>1.1490832256674096E-3</v>
      </c>
      <c r="K232" s="79">
        <f t="shared" si="15"/>
        <v>1.3139746166163513E-2</v>
      </c>
    </row>
    <row r="233" spans="2:11">
      <c r="B233" s="233" t="s">
        <v>558</v>
      </c>
      <c r="C233" s="234" t="s">
        <v>559</v>
      </c>
      <c r="D233" s="235">
        <v>922.13400000000001</v>
      </c>
      <c r="E233" s="230">
        <v>170.25</v>
      </c>
      <c r="F233" s="236">
        <v>2.701908957415565</v>
      </c>
      <c r="G233" s="232">
        <v>7.9</v>
      </c>
      <c r="H233" s="232">
        <f t="shared" si="12"/>
        <v>156993.31349999999</v>
      </c>
      <c r="I233" s="76">
        <f t="shared" si="13"/>
        <v>4.4324641469600809E-3</v>
      </c>
      <c r="J233" s="76">
        <f t="shared" si="14"/>
        <v>1.1976114582094783E-2</v>
      </c>
      <c r="K233" s="79">
        <f t="shared" si="15"/>
        <v>3.5016466760984639E-2</v>
      </c>
    </row>
    <row r="234" spans="2:11">
      <c r="B234" s="233" t="s">
        <v>560</v>
      </c>
      <c r="C234" s="234" t="s">
        <v>561</v>
      </c>
      <c r="D234" s="235">
        <v>215.083</v>
      </c>
      <c r="E234" s="230">
        <v>69.25</v>
      </c>
      <c r="F234" s="236">
        <v>0.11552346570397112</v>
      </c>
      <c r="G234" s="232">
        <v>14.375</v>
      </c>
      <c r="H234" s="232">
        <f t="shared" si="12"/>
        <v>14894.49775</v>
      </c>
      <c r="I234" s="76">
        <f t="shared" si="13"/>
        <v>4.2052317893050015E-4</v>
      </c>
      <c r="J234" s="76">
        <f t="shared" si="14"/>
        <v>4.8580295038902549E-5</v>
      </c>
      <c r="K234" s="79">
        <f t="shared" si="15"/>
        <v>6.0450206971259393E-3</v>
      </c>
    </row>
    <row r="235" spans="2:11">
      <c r="B235" s="233" t="s">
        <v>562</v>
      </c>
      <c r="C235" s="234" t="s">
        <v>563</v>
      </c>
      <c r="D235" s="235">
        <v>391.43900000000002</v>
      </c>
      <c r="E235" s="230">
        <v>552.91999999999996</v>
      </c>
      <c r="F235" s="236">
        <v>0.21702958836721406</v>
      </c>
      <c r="G235" s="232">
        <v>7.5330000000000004</v>
      </c>
      <c r="H235" s="232">
        <f t="shared" si="12"/>
        <v>216434.45188000001</v>
      </c>
      <c r="I235" s="76">
        <f t="shared" si="13"/>
        <v>6.1106930399622214E-3</v>
      </c>
      <c r="J235" s="76">
        <f t="shared" si="14"/>
        <v>1.3262011951014009E-3</v>
      </c>
      <c r="K235" s="79">
        <f t="shared" si="15"/>
        <v>4.6031850670035415E-2</v>
      </c>
    </row>
    <row r="236" spans="2:11">
      <c r="B236" s="233" t="s">
        <v>564</v>
      </c>
      <c r="C236" s="234" t="s">
        <v>565</v>
      </c>
      <c r="D236" s="235">
        <v>1174.434</v>
      </c>
      <c r="E236" s="230">
        <v>61.28</v>
      </c>
      <c r="F236" s="236">
        <v>1.9255874673629241</v>
      </c>
      <c r="G236" s="232">
        <v>11.2</v>
      </c>
      <c r="H236" s="232">
        <f t="shared" si="12"/>
        <v>71969.315520000004</v>
      </c>
      <c r="I236" s="76">
        <f t="shared" si="13"/>
        <v>2.0319426580142712E-3</v>
      </c>
      <c r="J236" s="76">
        <f t="shared" si="14"/>
        <v>3.912683316672389E-3</v>
      </c>
      <c r="K236" s="79">
        <f t="shared" si="15"/>
        <v>2.2757757769759836E-2</v>
      </c>
    </row>
    <row r="237" spans="2:11">
      <c r="B237" s="233" t="s">
        <v>566</v>
      </c>
      <c r="C237" s="234" t="s">
        <v>567</v>
      </c>
      <c r="D237" s="235">
        <v>99.177999999999997</v>
      </c>
      <c r="E237" s="230">
        <v>98.08</v>
      </c>
      <c r="F237" s="236">
        <v>0.84624796084828702</v>
      </c>
      <c r="G237" s="232" t="s">
        <v>98</v>
      </c>
      <c r="H237" s="232" t="str">
        <f t="shared" si="12"/>
        <v>Excl.</v>
      </c>
      <c r="I237" s="76" t="str">
        <f t="shared" si="13"/>
        <v>Excl.</v>
      </c>
      <c r="J237" s="76" t="str">
        <f t="shared" si="14"/>
        <v/>
      </c>
      <c r="K237" s="79" t="str">
        <f t="shared" si="15"/>
        <v/>
      </c>
    </row>
    <row r="238" spans="2:11">
      <c r="B238" s="233" t="s">
        <v>568</v>
      </c>
      <c r="C238" s="234" t="s">
        <v>569</v>
      </c>
      <c r="D238" s="235">
        <v>702.62699999999995</v>
      </c>
      <c r="E238" s="230">
        <v>59.87</v>
      </c>
      <c r="F238" s="236">
        <v>2.3383998663771508</v>
      </c>
      <c r="G238" s="232">
        <v>10.65</v>
      </c>
      <c r="H238" s="232">
        <f t="shared" si="12"/>
        <v>42066.278489999997</v>
      </c>
      <c r="I238" s="76">
        <f t="shared" si="13"/>
        <v>1.1876765133883428E-3</v>
      </c>
      <c r="J238" s="76">
        <f t="shared" si="14"/>
        <v>2.777262600206581E-3</v>
      </c>
      <c r="K238" s="79">
        <f t="shared" si="15"/>
        <v>1.2648754867585852E-2</v>
      </c>
    </row>
    <row r="239" spans="2:11">
      <c r="B239" s="233" t="s">
        <v>570</v>
      </c>
      <c r="C239" s="234" t="s">
        <v>571</v>
      </c>
      <c r="D239" s="235">
        <v>52.226999999999997</v>
      </c>
      <c r="E239" s="230">
        <v>396.8</v>
      </c>
      <c r="F239" s="236" t="s">
        <v>98</v>
      </c>
      <c r="G239" s="232">
        <v>9.0969999999999995</v>
      </c>
      <c r="H239" s="232">
        <f t="shared" si="12"/>
        <v>20723.673599999998</v>
      </c>
      <c r="I239" s="76">
        <f t="shared" si="13"/>
        <v>5.8510097135635751E-4</v>
      </c>
      <c r="J239" s="76" t="str">
        <f t="shared" si="14"/>
        <v/>
      </c>
      <c r="K239" s="79">
        <f t="shared" si="15"/>
        <v>5.3226635364287843E-3</v>
      </c>
    </row>
    <row r="240" spans="2:11">
      <c r="B240" s="233" t="s">
        <v>572</v>
      </c>
      <c r="C240" s="234" t="s">
        <v>573</v>
      </c>
      <c r="D240" s="235">
        <v>628.02499999999998</v>
      </c>
      <c r="E240" s="230">
        <v>234.29</v>
      </c>
      <c r="F240" s="236">
        <v>2.0145972939519399</v>
      </c>
      <c r="G240" s="232">
        <v>10.4</v>
      </c>
      <c r="H240" s="232">
        <f t="shared" si="12"/>
        <v>147139.97725</v>
      </c>
      <c r="I240" s="76">
        <f t="shared" si="13"/>
        <v>4.1542703902809654E-3</v>
      </c>
      <c r="J240" s="76">
        <f t="shared" si="14"/>
        <v>8.3691818866047027E-3</v>
      </c>
      <c r="K240" s="79">
        <f t="shared" si="15"/>
        <v>4.3204412058922038E-2</v>
      </c>
    </row>
    <row r="241" spans="2:11">
      <c r="B241" s="233" t="s">
        <v>574</v>
      </c>
      <c r="C241" s="234" t="s">
        <v>575</v>
      </c>
      <c r="D241" s="235">
        <v>181.97499999999999</v>
      </c>
      <c r="E241" s="230">
        <v>140.27000000000001</v>
      </c>
      <c r="F241" s="236" t="s">
        <v>98</v>
      </c>
      <c r="G241" s="232">
        <v>10.305</v>
      </c>
      <c r="H241" s="232">
        <f t="shared" si="12"/>
        <v>25525.633250000003</v>
      </c>
      <c r="I241" s="76">
        <f t="shared" si="13"/>
        <v>7.206768981857125E-4</v>
      </c>
      <c r="J241" s="76" t="str">
        <f t="shared" si="14"/>
        <v/>
      </c>
      <c r="K241" s="79">
        <f t="shared" si="15"/>
        <v>7.4265754358037667E-3</v>
      </c>
    </row>
    <row r="242" spans="2:11">
      <c r="B242" s="233" t="s">
        <v>576</v>
      </c>
      <c r="C242" s="234" t="s">
        <v>577</v>
      </c>
      <c r="D242" s="235">
        <v>938.94899999999996</v>
      </c>
      <c r="E242" s="230">
        <v>508.55</v>
      </c>
      <c r="F242" s="236">
        <v>1.1404974928718905</v>
      </c>
      <c r="G242" s="232">
        <v>12.393000000000001</v>
      </c>
      <c r="H242" s="232">
        <f t="shared" si="12"/>
        <v>477502.51394999999</v>
      </c>
      <c r="I242" s="76">
        <f t="shared" si="13"/>
        <v>1.3481547245428901E-2</v>
      </c>
      <c r="J242" s="76">
        <f t="shared" si="14"/>
        <v>1.5375670833445603E-2</v>
      </c>
      <c r="K242" s="79">
        <f t="shared" si="15"/>
        <v>0.16707681501260038</v>
      </c>
    </row>
    <row r="243" spans="2:11">
      <c r="B243" s="233" t="s">
        <v>578</v>
      </c>
      <c r="C243" s="234" t="s">
        <v>579</v>
      </c>
      <c r="D243" s="235">
        <v>718.56100000000004</v>
      </c>
      <c r="E243" s="230">
        <v>24.92</v>
      </c>
      <c r="F243" s="236">
        <v>1.2841091492776886</v>
      </c>
      <c r="G243" s="232">
        <v>-17.3</v>
      </c>
      <c r="H243" s="232">
        <f t="shared" si="12"/>
        <v>17906.540120000001</v>
      </c>
      <c r="I243" s="76">
        <f t="shared" si="13"/>
        <v>5.055635511381335E-4</v>
      </c>
      <c r="J243" s="76">
        <f t="shared" si="14"/>
        <v>6.4919878155779583E-4</v>
      </c>
      <c r="K243" s="79">
        <f t="shared" si="15"/>
        <v>-8.7462494346897107E-3</v>
      </c>
    </row>
    <row r="244" spans="2:11">
      <c r="B244" s="233" t="s">
        <v>580</v>
      </c>
      <c r="C244" s="234" t="s">
        <v>581</v>
      </c>
      <c r="D244" s="235">
        <v>24.876999999999999</v>
      </c>
      <c r="E244" s="230">
        <v>512.05999999999995</v>
      </c>
      <c r="F244" s="236" t="s">
        <v>98</v>
      </c>
      <c r="G244" s="232">
        <v>9.1</v>
      </c>
      <c r="H244" s="232">
        <f t="shared" si="12"/>
        <v>12738.516619999999</v>
      </c>
      <c r="I244" s="76">
        <f t="shared" si="13"/>
        <v>3.5965237591857764E-4</v>
      </c>
      <c r="J244" s="76" t="str">
        <f t="shared" si="14"/>
        <v/>
      </c>
      <c r="K244" s="79">
        <f t="shared" si="15"/>
        <v>3.2728366208590563E-3</v>
      </c>
    </row>
    <row r="245" spans="2:11">
      <c r="B245" s="233" t="s">
        <v>582</v>
      </c>
      <c r="C245" s="234" t="s">
        <v>583</v>
      </c>
      <c r="D245" s="235">
        <v>399.54899999999998</v>
      </c>
      <c r="E245" s="230">
        <v>55.55</v>
      </c>
      <c r="F245" s="236">
        <v>3.2403240324032403</v>
      </c>
      <c r="G245" s="232">
        <v>14.305</v>
      </c>
      <c r="H245" s="232">
        <f t="shared" si="12"/>
        <v>22194.946949999998</v>
      </c>
      <c r="I245" s="76">
        <f t="shared" si="13"/>
        <v>6.2664010591480376E-4</v>
      </c>
      <c r="J245" s="76">
        <f t="shared" si="14"/>
        <v>2.0305169948634503E-3</v>
      </c>
      <c r="K245" s="79">
        <f t="shared" si="15"/>
        <v>8.9640867151112684E-3</v>
      </c>
    </row>
    <row r="246" spans="2:11">
      <c r="B246" s="233" t="s">
        <v>584</v>
      </c>
      <c r="C246" s="234" t="s">
        <v>585</v>
      </c>
      <c r="D246" s="235">
        <v>388.90199999999999</v>
      </c>
      <c r="E246" s="230">
        <v>52</v>
      </c>
      <c r="F246" s="236">
        <v>3.8461538461538463</v>
      </c>
      <c r="G246" s="232">
        <v>29.556999999999999</v>
      </c>
      <c r="H246" s="232">
        <f t="shared" si="12"/>
        <v>20222.903999999999</v>
      </c>
      <c r="I246" s="76">
        <f t="shared" si="13"/>
        <v>5.7096251381060002E-4</v>
      </c>
      <c r="J246" s="76">
        <f t="shared" si="14"/>
        <v>2.1960096685023078E-3</v>
      </c>
      <c r="K246" s="79">
        <f t="shared" si="15"/>
        <v>1.6875939020699903E-2</v>
      </c>
    </row>
    <row r="247" spans="2:11">
      <c r="B247" s="233" t="s">
        <v>586</v>
      </c>
      <c r="C247" s="234" t="s">
        <v>587</v>
      </c>
      <c r="D247" s="235">
        <v>191.74299999999999</v>
      </c>
      <c r="E247" s="230">
        <v>38.71</v>
      </c>
      <c r="F247" s="236">
        <v>5.4766210281580987</v>
      </c>
      <c r="G247" s="232">
        <v>-16.440000000000001</v>
      </c>
      <c r="H247" s="232">
        <f t="shared" si="12"/>
        <v>7422.3715300000003</v>
      </c>
      <c r="I247" s="76">
        <f t="shared" si="13"/>
        <v>2.0955921598624165E-4</v>
      </c>
      <c r="J247" s="76">
        <f t="shared" si="14"/>
        <v>1.1476764089145758E-3</v>
      </c>
      <c r="K247" s="79">
        <f t="shared" si="15"/>
        <v>-3.445153510813813E-3</v>
      </c>
    </row>
    <row r="248" spans="2:11">
      <c r="B248" s="233" t="s">
        <v>588</v>
      </c>
      <c r="C248" s="234" t="s">
        <v>589</v>
      </c>
      <c r="D248" s="235">
        <v>132.89400000000001</v>
      </c>
      <c r="E248" s="230">
        <v>172.29</v>
      </c>
      <c r="F248" s="236">
        <v>0.92866678275001469</v>
      </c>
      <c r="G248" s="232">
        <v>24.4</v>
      </c>
      <c r="H248" s="232">
        <f t="shared" si="12"/>
        <v>22896.307260000001</v>
      </c>
      <c r="I248" s="76">
        <f t="shared" si="13"/>
        <v>6.4644193287717198E-4</v>
      </c>
      <c r="J248" s="76">
        <f t="shared" si="14"/>
        <v>6.0032915003974422E-4</v>
      </c>
      <c r="K248" s="79">
        <f t="shared" si="15"/>
        <v>1.5773183162202994E-2</v>
      </c>
    </row>
    <row r="249" spans="2:11">
      <c r="B249" s="233" t="s">
        <v>590</v>
      </c>
      <c r="C249" s="234" t="s">
        <v>591</v>
      </c>
      <c r="D249" s="235">
        <v>747.07500000000005</v>
      </c>
      <c r="E249" s="230">
        <v>41.22</v>
      </c>
      <c r="F249" s="236">
        <v>1.7467248908296942</v>
      </c>
      <c r="G249" s="232" t="s">
        <v>98</v>
      </c>
      <c r="H249" s="232" t="str">
        <f t="shared" si="12"/>
        <v>Excl.</v>
      </c>
      <c r="I249" s="76" t="str">
        <f t="shared" si="13"/>
        <v>Excl.</v>
      </c>
      <c r="J249" s="76" t="str">
        <f t="shared" si="14"/>
        <v/>
      </c>
      <c r="K249" s="79" t="str">
        <f t="shared" si="15"/>
        <v/>
      </c>
    </row>
    <row r="250" spans="2:11">
      <c r="B250" s="233" t="s">
        <v>592</v>
      </c>
      <c r="C250" s="234" t="s">
        <v>593</v>
      </c>
      <c r="D250" s="235">
        <v>56.201999999999998</v>
      </c>
      <c r="E250" s="230">
        <v>181.52</v>
      </c>
      <c r="F250" s="236">
        <v>3.8563243719700302</v>
      </c>
      <c r="G250" s="232">
        <v>6.04</v>
      </c>
      <c r="H250" s="232">
        <f t="shared" si="12"/>
        <v>10201.787040000001</v>
      </c>
      <c r="I250" s="76">
        <f t="shared" si="13"/>
        <v>2.8803172747686489E-4</v>
      </c>
      <c r="J250" s="76">
        <f t="shared" si="14"/>
        <v>1.1107437705696638E-3</v>
      </c>
      <c r="K250" s="79">
        <f t="shared" si="15"/>
        <v>1.739711633960264E-3</v>
      </c>
    </row>
    <row r="251" spans="2:11">
      <c r="B251" s="233" t="s">
        <v>594</v>
      </c>
      <c r="C251" s="234" t="s">
        <v>595</v>
      </c>
      <c r="D251" s="235">
        <v>1217.3130000000001</v>
      </c>
      <c r="E251" s="230">
        <v>34.29</v>
      </c>
      <c r="F251" s="236">
        <v>4.9577136191309421</v>
      </c>
      <c r="G251" s="232">
        <v>6.1669999999999998</v>
      </c>
      <c r="H251" s="232">
        <f t="shared" si="12"/>
        <v>41741.662770000003</v>
      </c>
      <c r="I251" s="76">
        <f t="shared" si="13"/>
        <v>1.1785114890420058E-3</v>
      </c>
      <c r="J251" s="76">
        <f t="shared" si="14"/>
        <v>5.8427224595258382E-3</v>
      </c>
      <c r="K251" s="79">
        <f t="shared" si="15"/>
        <v>7.2678803529220501E-3</v>
      </c>
    </row>
    <row r="252" spans="2:11">
      <c r="B252" s="233" t="s">
        <v>596</v>
      </c>
      <c r="C252" s="234" t="s">
        <v>597</v>
      </c>
      <c r="D252" s="235">
        <v>326.66399999999999</v>
      </c>
      <c r="E252" s="230">
        <v>59.21</v>
      </c>
      <c r="F252" s="236">
        <v>0.95254180037155878</v>
      </c>
      <c r="G252" s="232" t="s">
        <v>98</v>
      </c>
      <c r="H252" s="232" t="str">
        <f t="shared" si="12"/>
        <v>Excl.</v>
      </c>
      <c r="I252" s="76" t="str">
        <f t="shared" si="13"/>
        <v>Excl.</v>
      </c>
      <c r="J252" s="76" t="str">
        <f t="shared" si="14"/>
        <v/>
      </c>
      <c r="K252" s="79" t="str">
        <f t="shared" si="15"/>
        <v/>
      </c>
    </row>
    <row r="253" spans="2:11">
      <c r="B253" s="233" t="s">
        <v>598</v>
      </c>
      <c r="C253" s="234" t="s">
        <v>599</v>
      </c>
      <c r="D253" s="235">
        <v>315.435</v>
      </c>
      <c r="E253" s="230">
        <v>100.05</v>
      </c>
      <c r="F253" s="236">
        <v>2.9085457271364317</v>
      </c>
      <c r="G253" s="232">
        <v>6.32</v>
      </c>
      <c r="H253" s="232">
        <f t="shared" si="12"/>
        <v>31559.27175</v>
      </c>
      <c r="I253" s="76">
        <f t="shared" si="13"/>
        <v>8.9102737828414041E-4</v>
      </c>
      <c r="J253" s="76">
        <f t="shared" si="14"/>
        <v>2.5915938738699136E-3</v>
      </c>
      <c r="K253" s="79">
        <f t="shared" si="15"/>
        <v>5.6312930307557676E-3</v>
      </c>
    </row>
    <row r="254" spans="2:11">
      <c r="B254" s="233" t="s">
        <v>600</v>
      </c>
      <c r="C254" s="234" t="s">
        <v>601</v>
      </c>
      <c r="D254" s="235">
        <v>472.5</v>
      </c>
      <c r="E254" s="230">
        <v>395.95</v>
      </c>
      <c r="F254" s="236" t="s">
        <v>98</v>
      </c>
      <c r="G254" s="232">
        <v>17.765000000000001</v>
      </c>
      <c r="H254" s="232">
        <f t="shared" si="12"/>
        <v>187086.375</v>
      </c>
      <c r="I254" s="76">
        <f t="shared" si="13"/>
        <v>5.282095339507748E-3</v>
      </c>
      <c r="J254" s="76" t="str">
        <f t="shared" si="14"/>
        <v/>
      </c>
      <c r="K254" s="79">
        <f t="shared" si="15"/>
        <v>9.3836423706355143E-2</v>
      </c>
    </row>
    <row r="255" spans="2:11">
      <c r="B255" s="233" t="s">
        <v>602</v>
      </c>
      <c r="C255" s="234" t="s">
        <v>603</v>
      </c>
      <c r="D255" s="235">
        <v>667.39499999999998</v>
      </c>
      <c r="E255" s="230">
        <v>20.420000000000002</v>
      </c>
      <c r="F255" s="236">
        <v>3.0950048971596469</v>
      </c>
      <c r="G255" s="232">
        <v>7.01</v>
      </c>
      <c r="H255" s="232">
        <f t="shared" si="12"/>
        <v>13628.205900000001</v>
      </c>
      <c r="I255" s="76">
        <f t="shared" si="13"/>
        <v>3.8477138097438686E-4</v>
      </c>
      <c r="J255" s="76">
        <f t="shared" si="14"/>
        <v>1.1908693084026075E-3</v>
      </c>
      <c r="K255" s="79">
        <f t="shared" si="15"/>
        <v>2.6972473806304519E-3</v>
      </c>
    </row>
    <row r="256" spans="2:11">
      <c r="B256" s="233" t="s">
        <v>604</v>
      </c>
      <c r="C256" s="234" t="s">
        <v>605</v>
      </c>
      <c r="D256" s="235">
        <v>534.20000000000005</v>
      </c>
      <c r="E256" s="230">
        <v>233.19</v>
      </c>
      <c r="F256" s="236">
        <v>3.3277584802092712</v>
      </c>
      <c r="G256" s="232">
        <v>5.3849999999999998</v>
      </c>
      <c r="H256" s="232">
        <f t="shared" si="12"/>
        <v>124570.09800000001</v>
      </c>
      <c r="I256" s="76">
        <f t="shared" si="13"/>
        <v>3.5170446489640071E-3</v>
      </c>
      <c r="J256" s="76">
        <f t="shared" si="14"/>
        <v>1.1703875155864614E-2</v>
      </c>
      <c r="K256" s="79">
        <f t="shared" si="15"/>
        <v>1.8939285434671178E-2</v>
      </c>
    </row>
    <row r="257" spans="2:11">
      <c r="B257" s="233" t="s">
        <v>606</v>
      </c>
      <c r="C257" s="234" t="s">
        <v>607</v>
      </c>
      <c r="D257" s="235">
        <v>16185.181</v>
      </c>
      <c r="E257" s="230">
        <v>157.65</v>
      </c>
      <c r="F257" s="236">
        <v>0.58357120202981283</v>
      </c>
      <c r="G257" s="232">
        <v>10.8</v>
      </c>
      <c r="H257" s="232">
        <f t="shared" si="12"/>
        <v>2551593.7846500003</v>
      </c>
      <c r="I257" s="76">
        <f t="shared" si="13"/>
        <v>7.2040316341672156E-2</v>
      </c>
      <c r="J257" s="76">
        <f t="shared" si="14"/>
        <v>4.2040654002117588E-2</v>
      </c>
      <c r="K257" s="79">
        <f t="shared" si="15"/>
        <v>0.77803541649005936</v>
      </c>
    </row>
    <row r="258" spans="2:11">
      <c r="B258" s="233" t="s">
        <v>608</v>
      </c>
      <c r="C258" s="234" t="s">
        <v>609</v>
      </c>
      <c r="D258" s="235">
        <v>217.30799999999999</v>
      </c>
      <c r="E258" s="230">
        <v>189.28</v>
      </c>
      <c r="F258" s="236" t="s">
        <v>98</v>
      </c>
      <c r="G258" s="232">
        <v>16.899999999999999</v>
      </c>
      <c r="H258" s="232">
        <f t="shared" si="12"/>
        <v>41132.058239999998</v>
      </c>
      <c r="I258" s="76">
        <f t="shared" si="13"/>
        <v>1.1613002450545384E-3</v>
      </c>
      <c r="J258" s="76" t="str">
        <f t="shared" si="14"/>
        <v/>
      </c>
      <c r="K258" s="79">
        <f t="shared" si="15"/>
        <v>1.9625974141421698E-2</v>
      </c>
    </row>
    <row r="259" spans="2:11">
      <c r="B259" s="233" t="s">
        <v>610</v>
      </c>
      <c r="C259" s="234" t="s">
        <v>611</v>
      </c>
      <c r="D259" s="235">
        <v>102.325</v>
      </c>
      <c r="E259" s="230">
        <v>397.26</v>
      </c>
      <c r="F259" s="236">
        <v>0.95655238382923014</v>
      </c>
      <c r="G259" s="232">
        <v>9.2330000000000005</v>
      </c>
      <c r="H259" s="232">
        <f t="shared" si="12"/>
        <v>40649.629500000003</v>
      </c>
      <c r="I259" s="76">
        <f t="shared" si="13"/>
        <v>1.1476796134120761E-3</v>
      </c>
      <c r="J259" s="76">
        <f t="shared" si="14"/>
        <v>1.0978156700815307E-3</v>
      </c>
      <c r="K259" s="79">
        <f t="shared" si="15"/>
        <v>1.05965258706337E-2</v>
      </c>
    </row>
    <row r="260" spans="2:11">
      <c r="B260" s="233" t="s">
        <v>612</v>
      </c>
      <c r="C260" s="234" t="s">
        <v>613</v>
      </c>
      <c r="D260" s="235">
        <v>4470.57</v>
      </c>
      <c r="E260" s="230">
        <v>39.76</v>
      </c>
      <c r="F260" s="236">
        <v>2.7162977867203222</v>
      </c>
      <c r="G260" s="232">
        <v>11.363</v>
      </c>
      <c r="H260" s="232">
        <f t="shared" si="12"/>
        <v>177749.86319999999</v>
      </c>
      <c r="I260" s="76">
        <f t="shared" si="13"/>
        <v>5.0184933243100135E-3</v>
      </c>
      <c r="J260" s="76">
        <f t="shared" si="14"/>
        <v>1.3631722309494002E-2</v>
      </c>
      <c r="K260" s="79">
        <f t="shared" si="15"/>
        <v>5.7025139644134679E-2</v>
      </c>
    </row>
    <row r="261" spans="2:11">
      <c r="B261" s="233" t="s">
        <v>614</v>
      </c>
      <c r="C261" s="234" t="s">
        <v>615</v>
      </c>
      <c r="D261" s="235">
        <v>200.52099999999999</v>
      </c>
      <c r="E261" s="230">
        <v>54.14</v>
      </c>
      <c r="F261" s="236">
        <v>2.8075360177318065</v>
      </c>
      <c r="G261" s="232">
        <v>3.895</v>
      </c>
      <c r="H261" s="232">
        <f t="shared" si="12"/>
        <v>10856.20694</v>
      </c>
      <c r="I261" s="76">
        <f t="shared" si="13"/>
        <v>3.0650826433782619E-4</v>
      </c>
      <c r="J261" s="76">
        <f t="shared" si="14"/>
        <v>8.6053299186090841E-4</v>
      </c>
      <c r="K261" s="79">
        <f t="shared" si="15"/>
        <v>1.193849689595833E-3</v>
      </c>
    </row>
    <row r="262" spans="2:11">
      <c r="B262" s="233" t="s">
        <v>616</v>
      </c>
      <c r="C262" s="234" t="s">
        <v>617</v>
      </c>
      <c r="D262" s="235">
        <v>149.23500000000001</v>
      </c>
      <c r="E262" s="230">
        <v>319.26</v>
      </c>
      <c r="F262" s="236">
        <v>1.3155421913174214</v>
      </c>
      <c r="G262" s="232">
        <v>13.148</v>
      </c>
      <c r="H262" s="232">
        <f t="shared" si="12"/>
        <v>47644.766100000001</v>
      </c>
      <c r="I262" s="76">
        <f t="shared" si="13"/>
        <v>1.3451765098807798E-3</v>
      </c>
      <c r="J262" s="76">
        <f t="shared" si="14"/>
        <v>1.7696364535172821E-3</v>
      </c>
      <c r="K262" s="79">
        <f t="shared" si="15"/>
        <v>1.7686380751912492E-2</v>
      </c>
    </row>
    <row r="263" spans="2:11">
      <c r="B263" s="233" t="s">
        <v>618</v>
      </c>
      <c r="C263" s="234" t="s">
        <v>619</v>
      </c>
      <c r="D263" s="235">
        <v>327.25400000000002</v>
      </c>
      <c r="E263" s="230">
        <v>177.52</v>
      </c>
      <c r="F263" s="236" t="s">
        <v>98</v>
      </c>
      <c r="G263" s="232">
        <v>36.92</v>
      </c>
      <c r="H263" s="232">
        <f t="shared" si="12"/>
        <v>58094.13008000001</v>
      </c>
      <c r="I263" s="76">
        <f t="shared" si="13"/>
        <v>1.6401981905327149E-3</v>
      </c>
      <c r="J263" s="76" t="str">
        <f t="shared" si="14"/>
        <v/>
      </c>
      <c r="K263" s="79">
        <f t="shared" si="15"/>
        <v>6.0556117194467837E-2</v>
      </c>
    </row>
    <row r="264" spans="2:11">
      <c r="B264" s="233" t="s">
        <v>620</v>
      </c>
      <c r="C264" s="234" t="s">
        <v>621</v>
      </c>
      <c r="D264" s="235">
        <v>250.226</v>
      </c>
      <c r="E264" s="230">
        <v>100.57</v>
      </c>
      <c r="F264" s="236">
        <v>1.4716118126677935</v>
      </c>
      <c r="G264" s="232">
        <v>5.0449999999999999</v>
      </c>
      <c r="H264" s="232">
        <f t="shared" si="12"/>
        <v>25165.228819999997</v>
      </c>
      <c r="I264" s="76">
        <f t="shared" si="13"/>
        <v>7.1050143479325022E-4</v>
      </c>
      <c r="J264" s="76">
        <f t="shared" si="14"/>
        <v>1.0455823043591631E-3</v>
      </c>
      <c r="K264" s="79">
        <f t="shared" si="15"/>
        <v>3.5844797385319472E-3</v>
      </c>
    </row>
    <row r="265" spans="2:11">
      <c r="B265" s="233" t="s">
        <v>622</v>
      </c>
      <c r="C265" s="234" t="s">
        <v>623</v>
      </c>
      <c r="D265" s="235">
        <v>347.7</v>
      </c>
      <c r="E265" s="230">
        <v>83.05</v>
      </c>
      <c r="F265" s="236">
        <v>1.6375677302829623</v>
      </c>
      <c r="G265" s="232">
        <v>10.95</v>
      </c>
      <c r="H265" s="232">
        <f t="shared" si="12"/>
        <v>28876.484999999997</v>
      </c>
      <c r="I265" s="76">
        <f t="shared" si="13"/>
        <v>8.1528303084532682E-4</v>
      </c>
      <c r="J265" s="76">
        <f t="shared" si="14"/>
        <v>1.3350811823595963E-3</v>
      </c>
      <c r="K265" s="79">
        <f t="shared" si="15"/>
        <v>8.9273491877563272E-3</v>
      </c>
    </row>
    <row r="266" spans="2:11">
      <c r="B266" s="233" t="s">
        <v>624</v>
      </c>
      <c r="C266" s="234" t="s">
        <v>625</v>
      </c>
      <c r="D266" s="235">
        <v>443.22399999999999</v>
      </c>
      <c r="E266" s="230">
        <v>531.72</v>
      </c>
      <c r="F266" s="236">
        <v>0.6770480704129993</v>
      </c>
      <c r="G266" s="232">
        <v>11.19</v>
      </c>
      <c r="H266" s="232">
        <f t="shared" si="12"/>
        <v>235671.06528000001</v>
      </c>
      <c r="I266" s="76">
        <f t="shared" si="13"/>
        <v>6.6538091593912937E-3</v>
      </c>
      <c r="J266" s="76">
        <f t="shared" si="14"/>
        <v>4.5049486522622164E-3</v>
      </c>
      <c r="K266" s="79">
        <f t="shared" si="15"/>
        <v>7.4456124493588571E-2</v>
      </c>
    </row>
    <row r="267" spans="2:11">
      <c r="B267" s="233" t="s">
        <v>626</v>
      </c>
      <c r="C267" s="234" t="s">
        <v>627</v>
      </c>
      <c r="D267" s="235">
        <v>179.06</v>
      </c>
      <c r="E267" s="230">
        <v>149.22</v>
      </c>
      <c r="F267" s="236">
        <v>0.72376357056694818</v>
      </c>
      <c r="G267" s="232">
        <v>10.79</v>
      </c>
      <c r="H267" s="232">
        <f t="shared" si="12"/>
        <v>26719.333200000001</v>
      </c>
      <c r="I267" s="76">
        <f t="shared" si="13"/>
        <v>7.5437917577094891E-4</v>
      </c>
      <c r="J267" s="76">
        <f t="shared" si="14"/>
        <v>5.4599216581733342E-4</v>
      </c>
      <c r="K267" s="79">
        <f t="shared" si="15"/>
        <v>8.1397513065685385E-3</v>
      </c>
    </row>
    <row r="268" spans="2:11">
      <c r="B268" s="233" t="s">
        <v>628</v>
      </c>
      <c r="C268" s="234" t="s">
        <v>629</v>
      </c>
      <c r="D268" s="235">
        <v>378.154</v>
      </c>
      <c r="E268" s="230">
        <v>241.26</v>
      </c>
      <c r="F268" s="236">
        <v>1.1522838431567604</v>
      </c>
      <c r="G268" s="232">
        <v>9.702</v>
      </c>
      <c r="H268" s="232">
        <f t="shared" si="12"/>
        <v>91233.434039999993</v>
      </c>
      <c r="I268" s="76">
        <f t="shared" si="13"/>
        <v>2.5758353420978495E-3</v>
      </c>
      <c r="J268" s="76">
        <f t="shared" si="14"/>
        <v>2.9680934473315184E-3</v>
      </c>
      <c r="K268" s="79">
        <f t="shared" si="15"/>
        <v>2.4990754489033335E-2</v>
      </c>
    </row>
    <row r="269" spans="2:11">
      <c r="B269" s="233" t="s">
        <v>630</v>
      </c>
      <c r="C269" s="234" t="s">
        <v>631</v>
      </c>
      <c r="D269" s="235">
        <v>292.45499999999998</v>
      </c>
      <c r="E269" s="230">
        <v>93.16</v>
      </c>
      <c r="F269" s="236">
        <v>1.9750966079862604</v>
      </c>
      <c r="G269" s="232">
        <v>0.78</v>
      </c>
      <c r="H269" s="232">
        <f t="shared" si="12"/>
        <v>27245.107799999998</v>
      </c>
      <c r="I269" s="76">
        <f t="shared" si="13"/>
        <v>7.6922361093781518E-4</v>
      </c>
      <c r="J269" s="76">
        <f t="shared" si="14"/>
        <v>1.5192909447462215E-3</v>
      </c>
      <c r="K269" s="79">
        <f t="shared" si="15"/>
        <v>5.9999441653149589E-4</v>
      </c>
    </row>
    <row r="270" spans="2:11">
      <c r="B270" s="233" t="s">
        <v>632</v>
      </c>
      <c r="C270" s="234" t="s">
        <v>633</v>
      </c>
      <c r="D270" s="235">
        <v>144.447</v>
      </c>
      <c r="E270" s="230">
        <v>66.099999999999994</v>
      </c>
      <c r="F270" s="236">
        <v>1.4826021180030258</v>
      </c>
      <c r="G270" s="232">
        <v>15.1</v>
      </c>
      <c r="H270" s="232">
        <f t="shared" si="12"/>
        <v>9547.9466999999986</v>
      </c>
      <c r="I270" s="76">
        <f t="shared" si="13"/>
        <v>2.6957155359891055E-4</v>
      </c>
      <c r="J270" s="76">
        <f t="shared" si="14"/>
        <v>3.9966735631911097E-4</v>
      </c>
      <c r="K270" s="79">
        <f t="shared" si="15"/>
        <v>4.0705304593435495E-3</v>
      </c>
    </row>
    <row r="271" spans="2:11">
      <c r="B271" s="233" t="s">
        <v>634</v>
      </c>
      <c r="C271" s="234" t="s">
        <v>635</v>
      </c>
      <c r="D271" s="235">
        <v>883.39499999999998</v>
      </c>
      <c r="E271" s="230">
        <v>110.35</v>
      </c>
      <c r="F271" s="236">
        <v>0.94245582238332593</v>
      </c>
      <c r="G271" s="232">
        <v>10.96</v>
      </c>
      <c r="H271" s="232">
        <f t="shared" si="12"/>
        <v>97482.638249999989</v>
      </c>
      <c r="I271" s="76">
        <f t="shared" si="13"/>
        <v>2.7522719876487247E-3</v>
      </c>
      <c r="J271" s="76">
        <f t="shared" si="14"/>
        <v>2.5938947595420697E-3</v>
      </c>
      <c r="K271" s="79">
        <f t="shared" si="15"/>
        <v>3.0164900984630025E-2</v>
      </c>
    </row>
    <row r="272" spans="2:11">
      <c r="B272" s="233" t="s">
        <v>636</v>
      </c>
      <c r="C272" s="234" t="s">
        <v>637</v>
      </c>
      <c r="D272" s="235">
        <v>649.51499999999999</v>
      </c>
      <c r="E272" s="230">
        <v>18.77</v>
      </c>
      <c r="F272" s="236" t="s">
        <v>98</v>
      </c>
      <c r="G272" s="232" t="s">
        <v>98</v>
      </c>
      <c r="H272" s="232" t="str">
        <f t="shared" si="12"/>
        <v>Excl.</v>
      </c>
      <c r="I272" s="76" t="str">
        <f t="shared" si="13"/>
        <v>Excl.</v>
      </c>
      <c r="J272" s="76" t="str">
        <f t="shared" si="14"/>
        <v/>
      </c>
      <c r="K272" s="79" t="str">
        <f t="shared" si="15"/>
        <v/>
      </c>
    </row>
    <row r="273" spans="2:11">
      <c r="B273" s="233" t="s">
        <v>638</v>
      </c>
      <c r="C273" s="234" t="s">
        <v>639</v>
      </c>
      <c r="D273" s="235">
        <v>277.06099999999998</v>
      </c>
      <c r="E273" s="230">
        <v>58.05</v>
      </c>
      <c r="F273" s="236">
        <v>3.3819121447028428</v>
      </c>
      <c r="G273" s="232">
        <v>10.55</v>
      </c>
      <c r="H273" s="232">
        <f t="shared" si="12"/>
        <v>16083.391049999998</v>
      </c>
      <c r="I273" s="76">
        <f t="shared" si="13"/>
        <v>4.540897481641067E-4</v>
      </c>
      <c r="J273" s="76">
        <f t="shared" si="14"/>
        <v>1.5356916341012479E-3</v>
      </c>
      <c r="K273" s="79">
        <f t="shared" si="15"/>
        <v>4.790646843131326E-3</v>
      </c>
    </row>
    <row r="274" spans="2:11">
      <c r="B274" s="233" t="s">
        <v>640</v>
      </c>
      <c r="C274" s="234" t="s">
        <v>641</v>
      </c>
      <c r="D274" s="235">
        <v>293.96800000000002</v>
      </c>
      <c r="E274" s="230">
        <v>93.64</v>
      </c>
      <c r="F274" s="236">
        <v>1.1533532678342588</v>
      </c>
      <c r="G274" s="232">
        <v>4.7</v>
      </c>
      <c r="H274" s="232">
        <f t="shared" si="12"/>
        <v>27527.163520000002</v>
      </c>
      <c r="I274" s="76">
        <f t="shared" si="13"/>
        <v>7.7718701930517241E-4</v>
      </c>
      <c r="J274" s="76">
        <f t="shared" si="14"/>
        <v>8.9637118843398779E-4</v>
      </c>
      <c r="K274" s="79">
        <f t="shared" si="15"/>
        <v>3.6527789907343103E-3</v>
      </c>
    </row>
    <row r="275" spans="2:11">
      <c r="B275" s="233" t="s">
        <v>642</v>
      </c>
      <c r="C275" s="234" t="s">
        <v>643</v>
      </c>
      <c r="D275" s="235">
        <v>160.35499999999999</v>
      </c>
      <c r="E275" s="230">
        <v>122.66</v>
      </c>
      <c r="F275" s="236">
        <v>2.2501222892548509</v>
      </c>
      <c r="G275" s="232" t="s">
        <v>98</v>
      </c>
      <c r="H275" s="232" t="str">
        <f t="shared" si="12"/>
        <v>Excl.</v>
      </c>
      <c r="I275" s="76" t="str">
        <f t="shared" si="13"/>
        <v>Excl.</v>
      </c>
      <c r="J275" s="76" t="str">
        <f t="shared" si="14"/>
        <v/>
      </c>
      <c r="K275" s="79" t="str">
        <f t="shared" si="15"/>
        <v/>
      </c>
    </row>
    <row r="276" spans="2:11">
      <c r="B276" s="233" t="s">
        <v>644</v>
      </c>
      <c r="C276" s="234" t="s">
        <v>645</v>
      </c>
      <c r="D276" s="235">
        <v>608.37800000000004</v>
      </c>
      <c r="E276" s="230">
        <v>29.12</v>
      </c>
      <c r="F276" s="236">
        <v>3.296703296703297</v>
      </c>
      <c r="G276" s="232">
        <v>-0.33200000000000002</v>
      </c>
      <c r="H276" s="232">
        <f t="shared" si="12"/>
        <v>17715.967360000002</v>
      </c>
      <c r="I276" s="76">
        <f t="shared" si="13"/>
        <v>5.0018302309362398E-4</v>
      </c>
      <c r="J276" s="76">
        <f t="shared" si="14"/>
        <v>1.6489550211877715E-3</v>
      </c>
      <c r="K276" s="79">
        <f t="shared" si="15"/>
        <v>-1.6606076366708318E-4</v>
      </c>
    </row>
    <row r="277" spans="2:11">
      <c r="B277" s="233" t="s">
        <v>646</v>
      </c>
      <c r="C277" s="234" t="s">
        <v>647</v>
      </c>
      <c r="D277" s="235">
        <v>352.03</v>
      </c>
      <c r="E277" s="230">
        <v>69.59</v>
      </c>
      <c r="F277" s="236">
        <v>1.2932892656990946</v>
      </c>
      <c r="G277" s="232">
        <v>17.013000000000002</v>
      </c>
      <c r="H277" s="232">
        <f t="shared" ref="H277:H340" si="16">IF(G277&lt;&gt;"n/a",D277*E277,"Excl.")</f>
        <v>24497.7677</v>
      </c>
      <c r="I277" s="76">
        <f t="shared" ref="I277:I340" si="17">IF(H277="Excl.","Excl.",H277/(SUM($H$20:$H$524)))</f>
        <v>6.9165669919315858E-4</v>
      </c>
      <c r="J277" s="76">
        <f t="shared" ref="J277:J340" si="18">IFERROR(I277*F277, "")</f>
        <v>8.945121846153796E-4</v>
      </c>
      <c r="K277" s="79">
        <f t="shared" ref="K277:K340" si="19">IFERROR(I277*G277, "")</f>
        <v>1.1767155423373208E-2</v>
      </c>
    </row>
    <row r="278" spans="2:11">
      <c r="B278" s="233" t="s">
        <v>648</v>
      </c>
      <c r="C278" s="234" t="s">
        <v>649</v>
      </c>
      <c r="D278" s="235">
        <v>281.22199999999998</v>
      </c>
      <c r="E278" s="230">
        <v>118.05</v>
      </c>
      <c r="F278" s="236">
        <v>0.57602710715798389</v>
      </c>
      <c r="G278" s="232">
        <v>11.305</v>
      </c>
      <c r="H278" s="232">
        <f t="shared" si="16"/>
        <v>33198.257099999995</v>
      </c>
      <c r="I278" s="76">
        <f t="shared" si="17"/>
        <v>9.3730160257629656E-4</v>
      </c>
      <c r="J278" s="76">
        <f t="shared" si="18"/>
        <v>5.3991113066656645E-4</v>
      </c>
      <c r="K278" s="79">
        <f t="shared" si="19"/>
        <v>1.0596194617125033E-2</v>
      </c>
    </row>
    <row r="279" spans="2:11">
      <c r="B279" s="233" t="s">
        <v>650</v>
      </c>
      <c r="C279" s="234" t="s">
        <v>651</v>
      </c>
      <c r="D279" s="235">
        <v>167.398</v>
      </c>
      <c r="E279" s="230">
        <v>99.07</v>
      </c>
      <c r="F279" s="236">
        <v>1.1708892702129807</v>
      </c>
      <c r="G279" s="232">
        <v>-7.65</v>
      </c>
      <c r="H279" s="232">
        <f t="shared" si="16"/>
        <v>16584.119859999999</v>
      </c>
      <c r="I279" s="76">
        <f t="shared" si="17"/>
        <v>4.6822705406710609E-4</v>
      </c>
      <c r="J279" s="76">
        <f t="shared" si="18"/>
        <v>5.4824203363060774E-4</v>
      </c>
      <c r="K279" s="79">
        <f t="shared" si="19"/>
        <v>-3.5819369636133618E-3</v>
      </c>
    </row>
    <row r="280" spans="2:11">
      <c r="B280" s="233" t="s">
        <v>652</v>
      </c>
      <c r="C280" s="234" t="s">
        <v>653</v>
      </c>
      <c r="D280" s="235">
        <v>575.55399999999997</v>
      </c>
      <c r="E280" s="230">
        <v>55.31</v>
      </c>
      <c r="F280" s="236">
        <v>2.2419092388356536</v>
      </c>
      <c r="G280" s="232">
        <v>10.050000000000001</v>
      </c>
      <c r="H280" s="232">
        <f t="shared" si="16"/>
        <v>31833.891739999999</v>
      </c>
      <c r="I280" s="76">
        <f t="shared" si="17"/>
        <v>8.9878085027970749E-4</v>
      </c>
      <c r="J280" s="76">
        <f t="shared" si="18"/>
        <v>2.0149850919306406E-3</v>
      </c>
      <c r="K280" s="79">
        <f t="shared" si="19"/>
        <v>9.0327475453110609E-3</v>
      </c>
    </row>
    <row r="281" spans="2:11">
      <c r="B281" s="233" t="s">
        <v>654</v>
      </c>
      <c r="C281" s="234" t="s">
        <v>655</v>
      </c>
      <c r="D281" s="235">
        <v>179.75700000000001</v>
      </c>
      <c r="E281" s="230">
        <v>166.64</v>
      </c>
      <c r="F281" s="236">
        <v>2.8804608737397985</v>
      </c>
      <c r="G281" s="232">
        <v>6.33</v>
      </c>
      <c r="H281" s="232">
        <f t="shared" si="16"/>
        <v>29954.706479999997</v>
      </c>
      <c r="I281" s="76">
        <f t="shared" si="17"/>
        <v>8.4572495188027746E-4</v>
      </c>
      <c r="J281" s="76">
        <f t="shared" si="18"/>
        <v>2.436077633836613E-3</v>
      </c>
      <c r="K281" s="79">
        <f t="shared" si="19"/>
        <v>5.3534389454021562E-3</v>
      </c>
    </row>
    <row r="282" spans="2:11">
      <c r="B282" s="233" t="s">
        <v>656</v>
      </c>
      <c r="C282" s="234" t="s">
        <v>76</v>
      </c>
      <c r="D282" s="235">
        <v>544.65300000000002</v>
      </c>
      <c r="E282" s="230">
        <v>73.260000000000005</v>
      </c>
      <c r="F282" s="236">
        <v>2.6617526617526615</v>
      </c>
      <c r="G282" s="232">
        <v>6.665</v>
      </c>
      <c r="H282" s="232">
        <f t="shared" si="16"/>
        <v>39901.278780000008</v>
      </c>
      <c r="I282" s="76">
        <f t="shared" si="17"/>
        <v>1.1265510846753936E-3</v>
      </c>
      <c r="J282" s="76">
        <f t="shared" si="18"/>
        <v>2.9986003482350768E-3</v>
      </c>
      <c r="K282" s="79">
        <f t="shared" si="19"/>
        <v>7.5084629793614986E-3</v>
      </c>
    </row>
    <row r="283" spans="2:11">
      <c r="B283" s="233" t="s">
        <v>657</v>
      </c>
      <c r="C283" s="234" t="s">
        <v>658</v>
      </c>
      <c r="D283" s="235">
        <v>646.39400000000001</v>
      </c>
      <c r="E283" s="230">
        <v>97.92</v>
      </c>
      <c r="F283" s="236" t="s">
        <v>98</v>
      </c>
      <c r="G283" s="232">
        <v>12.7</v>
      </c>
      <c r="H283" s="232">
        <f t="shared" si="16"/>
        <v>63294.900480000004</v>
      </c>
      <c r="I283" s="76">
        <f t="shared" si="17"/>
        <v>1.7870339239830521E-3</v>
      </c>
      <c r="J283" s="76" t="str">
        <f t="shared" si="18"/>
        <v/>
      </c>
      <c r="K283" s="79">
        <f t="shared" si="19"/>
        <v>2.2695330834584762E-2</v>
      </c>
    </row>
    <row r="284" spans="2:11">
      <c r="B284" s="233" t="s">
        <v>659</v>
      </c>
      <c r="C284" s="234" t="s">
        <v>660</v>
      </c>
      <c r="D284" s="235">
        <v>685.90499999999997</v>
      </c>
      <c r="E284" s="230">
        <v>37.53</v>
      </c>
      <c r="F284" s="236">
        <v>3.1974420463629096</v>
      </c>
      <c r="G284" s="232">
        <v>13.85</v>
      </c>
      <c r="H284" s="232">
        <f t="shared" si="16"/>
        <v>25742.014650000001</v>
      </c>
      <c r="I284" s="76">
        <f t="shared" si="17"/>
        <v>7.2678609338764082E-4</v>
      </c>
      <c r="J284" s="76">
        <f t="shared" si="18"/>
        <v>2.3238564137094829E-3</v>
      </c>
      <c r="K284" s="79">
        <f t="shared" si="19"/>
        <v>1.0065987393418825E-2</v>
      </c>
    </row>
    <row r="285" spans="2:11">
      <c r="B285" s="233" t="s">
        <v>661</v>
      </c>
      <c r="C285" s="234" t="s">
        <v>662</v>
      </c>
      <c r="D285" s="235">
        <v>1255</v>
      </c>
      <c r="E285" s="230">
        <v>59.34</v>
      </c>
      <c r="F285" s="236">
        <v>4.9207954162453653</v>
      </c>
      <c r="G285" s="232">
        <v>-3.1219999999999999</v>
      </c>
      <c r="H285" s="232">
        <f t="shared" si="16"/>
        <v>74471.7</v>
      </c>
      <c r="I285" s="76">
        <f t="shared" si="17"/>
        <v>2.1025936255123826E-3</v>
      </c>
      <c r="J285" s="76">
        <f t="shared" si="18"/>
        <v>1.0346433074648057E-2</v>
      </c>
      <c r="K285" s="79">
        <f t="shared" si="19"/>
        <v>-6.5642972988496579E-3</v>
      </c>
    </row>
    <row r="286" spans="2:11">
      <c r="B286" s="233" t="s">
        <v>663</v>
      </c>
      <c r="C286" s="234" t="s">
        <v>664</v>
      </c>
      <c r="D286" s="235">
        <v>139.44200000000001</v>
      </c>
      <c r="E286" s="230">
        <v>88.06</v>
      </c>
      <c r="F286" s="236">
        <v>3.1796502384737675</v>
      </c>
      <c r="G286" s="232">
        <v>6.8</v>
      </c>
      <c r="H286" s="232">
        <f t="shared" si="16"/>
        <v>12279.26252</v>
      </c>
      <c r="I286" s="76">
        <f t="shared" si="17"/>
        <v>3.4668604450475976E-4</v>
      </c>
      <c r="J286" s="76">
        <f t="shared" si="18"/>
        <v>1.1023403640850866E-3</v>
      </c>
      <c r="K286" s="79">
        <f t="shared" si="19"/>
        <v>2.3574651026323661E-3</v>
      </c>
    </row>
    <row r="287" spans="2:11">
      <c r="B287" s="233" t="s">
        <v>665</v>
      </c>
      <c r="C287" s="234" t="s">
        <v>666</v>
      </c>
      <c r="D287" s="235">
        <v>1439.175</v>
      </c>
      <c r="E287" s="230">
        <v>13.15</v>
      </c>
      <c r="F287" s="236">
        <v>4.7148288973384034</v>
      </c>
      <c r="G287" s="232">
        <v>6.02</v>
      </c>
      <c r="H287" s="232">
        <f t="shared" si="16"/>
        <v>18925.151249999999</v>
      </c>
      <c r="I287" s="76">
        <f t="shared" si="17"/>
        <v>5.343224658508896E-4</v>
      </c>
      <c r="J287" s="76">
        <f t="shared" si="18"/>
        <v>2.5192390024908863E-3</v>
      </c>
      <c r="K287" s="79">
        <f t="shared" si="19"/>
        <v>3.216621244422355E-3</v>
      </c>
    </row>
    <row r="288" spans="2:11">
      <c r="B288" s="233" t="s">
        <v>667</v>
      </c>
      <c r="C288" s="234" t="s">
        <v>668</v>
      </c>
      <c r="D288" s="235">
        <v>453.96699999999998</v>
      </c>
      <c r="E288" s="230">
        <v>90.81</v>
      </c>
      <c r="F288" s="236">
        <v>2.6869287523400507</v>
      </c>
      <c r="G288" s="232">
        <v>26.585000000000001</v>
      </c>
      <c r="H288" s="232">
        <f t="shared" si="16"/>
        <v>41224.743269999999</v>
      </c>
      <c r="I288" s="76">
        <f t="shared" si="17"/>
        <v>1.1639170639704277E-3</v>
      </c>
      <c r="J288" s="76">
        <f t="shared" si="18"/>
        <v>3.1273622245213562E-3</v>
      </c>
      <c r="K288" s="79">
        <f t="shared" si="19"/>
        <v>3.0942735145653821E-2</v>
      </c>
    </row>
    <row r="289" spans="2:11">
      <c r="B289" s="233" t="s">
        <v>669</v>
      </c>
      <c r="C289" s="234" t="s">
        <v>670</v>
      </c>
      <c r="D289" s="235">
        <v>147.15100000000001</v>
      </c>
      <c r="E289" s="230">
        <v>207.44</v>
      </c>
      <c r="F289" s="236" t="s">
        <v>98</v>
      </c>
      <c r="G289" s="232">
        <v>-1.35</v>
      </c>
      <c r="H289" s="232">
        <f t="shared" si="16"/>
        <v>30525.00344</v>
      </c>
      <c r="I289" s="76">
        <f t="shared" si="17"/>
        <v>8.6182640723506446E-4</v>
      </c>
      <c r="J289" s="76" t="str">
        <f t="shared" si="18"/>
        <v/>
      </c>
      <c r="K289" s="79">
        <f t="shared" si="19"/>
        <v>-1.1634656497673372E-3</v>
      </c>
    </row>
    <row r="290" spans="2:11">
      <c r="B290" s="233" t="s">
        <v>671</v>
      </c>
      <c r="C290" s="234" t="s">
        <v>672</v>
      </c>
      <c r="D290" s="235">
        <v>207.94399999999999</v>
      </c>
      <c r="E290" s="230">
        <v>103.05</v>
      </c>
      <c r="F290" s="236">
        <v>2.7171276079573023</v>
      </c>
      <c r="G290" s="232">
        <v>10.9</v>
      </c>
      <c r="H290" s="232">
        <f t="shared" si="16"/>
        <v>21428.629199999999</v>
      </c>
      <c r="I290" s="76">
        <f t="shared" si="17"/>
        <v>6.0500430578848755E-4</v>
      </c>
      <c r="J290" s="76">
        <f t="shared" si="18"/>
        <v>1.6438739021909414E-3</v>
      </c>
      <c r="K290" s="79">
        <f t="shared" si="19"/>
        <v>6.5945469330945146E-3</v>
      </c>
    </row>
    <row r="291" spans="2:11">
      <c r="B291" s="233" t="s">
        <v>673</v>
      </c>
      <c r="C291" s="234" t="s">
        <v>674</v>
      </c>
      <c r="D291" s="235">
        <v>93.703999999999994</v>
      </c>
      <c r="E291" s="230">
        <v>161.16999999999999</v>
      </c>
      <c r="F291" s="236">
        <v>2.4818514611900477</v>
      </c>
      <c r="G291" s="232">
        <v>3</v>
      </c>
      <c r="H291" s="232">
        <f t="shared" si="16"/>
        <v>15102.273679999998</v>
      </c>
      <c r="I291" s="76">
        <f t="shared" si="17"/>
        <v>4.2638941195529887E-4</v>
      </c>
      <c r="J291" s="76">
        <f t="shared" si="18"/>
        <v>1.0582351850972236E-3</v>
      </c>
      <c r="K291" s="79">
        <f t="shared" si="19"/>
        <v>1.2791682358658965E-3</v>
      </c>
    </row>
    <row r="292" spans="2:11">
      <c r="B292" s="233" t="s">
        <v>675</v>
      </c>
      <c r="C292" s="234" t="s">
        <v>676</v>
      </c>
      <c r="D292" s="235">
        <v>361.017</v>
      </c>
      <c r="E292" s="230">
        <v>126.73</v>
      </c>
      <c r="F292" s="236">
        <v>2.4934900970567346</v>
      </c>
      <c r="G292" s="232">
        <v>9.25</v>
      </c>
      <c r="H292" s="232">
        <f t="shared" si="16"/>
        <v>45751.684410000002</v>
      </c>
      <c r="I292" s="76">
        <f t="shared" si="17"/>
        <v>1.2917282672064725E-3</v>
      </c>
      <c r="J292" s="76">
        <f t="shared" si="18"/>
        <v>3.2209116423675948E-3</v>
      </c>
      <c r="K292" s="79">
        <f t="shared" si="19"/>
        <v>1.194848647165987E-2</v>
      </c>
    </row>
    <row r="293" spans="2:11">
      <c r="B293" s="233" t="s">
        <v>677</v>
      </c>
      <c r="C293" s="234" t="s">
        <v>678</v>
      </c>
      <c r="D293" s="235" t="s">
        <v>679</v>
      </c>
      <c r="E293" s="230" t="s">
        <v>679</v>
      </c>
      <c r="F293" s="236" t="s">
        <v>98</v>
      </c>
      <c r="G293" s="232" t="s">
        <v>98</v>
      </c>
      <c r="H293" s="232" t="str">
        <f t="shared" si="16"/>
        <v>Excl.</v>
      </c>
      <c r="I293" s="76" t="str">
        <f t="shared" si="17"/>
        <v>Excl.</v>
      </c>
      <c r="J293" s="76" t="str">
        <f t="shared" si="18"/>
        <v/>
      </c>
      <c r="K293" s="79" t="str">
        <f t="shared" si="19"/>
        <v/>
      </c>
    </row>
    <row r="294" spans="2:11">
      <c r="B294" s="233" t="s">
        <v>680</v>
      </c>
      <c r="C294" s="234" t="s">
        <v>681</v>
      </c>
      <c r="D294" s="235">
        <v>1120</v>
      </c>
      <c r="E294" s="230">
        <v>139.69</v>
      </c>
      <c r="F294" s="236">
        <v>2.1476125706922469</v>
      </c>
      <c r="G294" s="232">
        <v>16.646999999999998</v>
      </c>
      <c r="H294" s="232">
        <f t="shared" si="16"/>
        <v>156452.79999999999</v>
      </c>
      <c r="I294" s="76">
        <f t="shared" si="17"/>
        <v>4.4172035816768471E-3</v>
      </c>
      <c r="J294" s="76">
        <f t="shared" si="18"/>
        <v>9.4864419393160138E-3</v>
      </c>
      <c r="K294" s="79">
        <f t="shared" si="19"/>
        <v>7.3533188024174467E-2</v>
      </c>
    </row>
    <row r="295" spans="2:11">
      <c r="B295" s="233" t="s">
        <v>682</v>
      </c>
      <c r="C295" s="234" t="s">
        <v>683</v>
      </c>
      <c r="D295" s="235">
        <v>105.60299999999999</v>
      </c>
      <c r="E295" s="230">
        <v>469.92</v>
      </c>
      <c r="F295" s="236">
        <v>0.52774940415389859</v>
      </c>
      <c r="G295" s="232">
        <v>12.1</v>
      </c>
      <c r="H295" s="232">
        <f t="shared" si="16"/>
        <v>49624.961759999998</v>
      </c>
      <c r="I295" s="76">
        <f t="shared" si="17"/>
        <v>1.4010842811815998E-3</v>
      </c>
      <c r="J295" s="76">
        <f t="shared" si="18"/>
        <v>7.3942139456298264E-4</v>
      </c>
      <c r="K295" s="79">
        <f t="shared" si="19"/>
        <v>1.6953119802297356E-2</v>
      </c>
    </row>
    <row r="296" spans="2:11">
      <c r="B296" s="233" t="s">
        <v>684</v>
      </c>
      <c r="C296" s="234" t="s">
        <v>685</v>
      </c>
      <c r="D296" s="235">
        <v>351.392</v>
      </c>
      <c r="E296" s="230">
        <v>99.77</v>
      </c>
      <c r="F296" s="236">
        <v>1.2428585747218603</v>
      </c>
      <c r="G296" s="232">
        <v>10.55</v>
      </c>
      <c r="H296" s="232">
        <f t="shared" si="16"/>
        <v>35058.379840000001</v>
      </c>
      <c r="I296" s="76">
        <f t="shared" si="17"/>
        <v>9.8981930011502123E-4</v>
      </c>
      <c r="J296" s="76">
        <f t="shared" si="18"/>
        <v>1.2302054045731446E-3</v>
      </c>
      <c r="K296" s="79">
        <f t="shared" si="19"/>
        <v>1.0442593616213474E-2</v>
      </c>
    </row>
    <row r="297" spans="2:11">
      <c r="B297" s="233" t="s">
        <v>686</v>
      </c>
      <c r="C297" s="234" t="s">
        <v>687</v>
      </c>
      <c r="D297" s="235">
        <v>84.218000000000004</v>
      </c>
      <c r="E297" s="230">
        <v>430.48</v>
      </c>
      <c r="F297" s="236" t="s">
        <v>98</v>
      </c>
      <c r="G297" s="232">
        <v>10.914999999999999</v>
      </c>
      <c r="H297" s="232">
        <f t="shared" si="16"/>
        <v>36254.164640000003</v>
      </c>
      <c r="I297" s="76">
        <f t="shared" si="17"/>
        <v>1.0235804402254874E-3</v>
      </c>
      <c r="J297" s="76" t="str">
        <f t="shared" si="18"/>
        <v/>
      </c>
      <c r="K297" s="79">
        <f t="shared" si="19"/>
        <v>1.1172380505061195E-2</v>
      </c>
    </row>
    <row r="298" spans="2:11">
      <c r="B298" s="233" t="s">
        <v>688</v>
      </c>
      <c r="C298" s="234" t="s">
        <v>689</v>
      </c>
      <c r="D298" s="235">
        <v>1150.3</v>
      </c>
      <c r="E298" s="230">
        <v>74.64</v>
      </c>
      <c r="F298" s="236">
        <v>2.6259378349410505</v>
      </c>
      <c r="G298" s="232">
        <v>11.983000000000001</v>
      </c>
      <c r="H298" s="232">
        <f t="shared" si="16"/>
        <v>85858.391999999993</v>
      </c>
      <c r="I298" s="76">
        <f t="shared" si="17"/>
        <v>2.4240793175923652E-3</v>
      </c>
      <c r="J298" s="76">
        <f t="shared" si="18"/>
        <v>6.3654815949638743E-3</v>
      </c>
      <c r="K298" s="79">
        <f t="shared" si="19"/>
        <v>2.9047742462709313E-2</v>
      </c>
    </row>
    <row r="299" spans="2:11">
      <c r="B299" s="233" t="s">
        <v>690</v>
      </c>
      <c r="C299" s="234" t="s">
        <v>691</v>
      </c>
      <c r="D299" s="235">
        <v>928.85</v>
      </c>
      <c r="E299" s="230">
        <v>19.309999999999999</v>
      </c>
      <c r="F299" s="236">
        <v>4.0393578456758155</v>
      </c>
      <c r="G299" s="232">
        <v>8.92</v>
      </c>
      <c r="H299" s="232">
        <f t="shared" si="16"/>
        <v>17936.093499999999</v>
      </c>
      <c r="I299" s="76">
        <f t="shared" si="17"/>
        <v>5.0639794525563506E-4</v>
      </c>
      <c r="J299" s="76">
        <f t="shared" si="18"/>
        <v>2.0455225132024616E-3</v>
      </c>
      <c r="K299" s="79">
        <f t="shared" si="19"/>
        <v>4.5170696716802647E-3</v>
      </c>
    </row>
    <row r="300" spans="2:11">
      <c r="B300" s="233" t="s">
        <v>692</v>
      </c>
      <c r="C300" s="234" t="s">
        <v>693</v>
      </c>
      <c r="D300" s="235">
        <v>315.80599999999998</v>
      </c>
      <c r="E300" s="230">
        <v>35.840000000000003</v>
      </c>
      <c r="F300" s="236">
        <v>1.339285714285714</v>
      </c>
      <c r="G300" s="232">
        <v>9.06</v>
      </c>
      <c r="H300" s="232">
        <f t="shared" si="16"/>
        <v>11318.48704</v>
      </c>
      <c r="I300" s="76">
        <f t="shared" si="17"/>
        <v>3.1956003019601429E-4</v>
      </c>
      <c r="J300" s="76">
        <f t="shared" si="18"/>
        <v>4.2798218329823335E-4</v>
      </c>
      <c r="K300" s="79">
        <f t="shared" si="19"/>
        <v>2.8952138735758898E-3</v>
      </c>
    </row>
    <row r="301" spans="2:11">
      <c r="B301" s="233" t="s">
        <v>692</v>
      </c>
      <c r="C301" s="234" t="s">
        <v>694</v>
      </c>
      <c r="D301" s="235">
        <v>247.096</v>
      </c>
      <c r="E301" s="230">
        <v>33.24</v>
      </c>
      <c r="F301" s="236">
        <v>1.4440433212996389</v>
      </c>
      <c r="G301" s="232">
        <v>9.06</v>
      </c>
      <c r="H301" s="232">
        <f t="shared" si="16"/>
        <v>8213.4710400000004</v>
      </c>
      <c r="I301" s="76">
        <f t="shared" si="17"/>
        <v>2.3189469089646887E-4</v>
      </c>
      <c r="J301" s="76">
        <f t="shared" si="18"/>
        <v>3.3486597963389007E-4</v>
      </c>
      <c r="K301" s="79">
        <f t="shared" si="19"/>
        <v>2.1009658995220083E-3</v>
      </c>
    </row>
    <row r="302" spans="2:11">
      <c r="B302" s="233" t="s">
        <v>695</v>
      </c>
      <c r="C302" s="234" t="s">
        <v>696</v>
      </c>
      <c r="D302" s="235">
        <v>367.11500000000001</v>
      </c>
      <c r="E302" s="230">
        <v>66.97</v>
      </c>
      <c r="F302" s="236">
        <v>3.4045094818575476</v>
      </c>
      <c r="G302" s="232">
        <v>9.3000000000000007</v>
      </c>
      <c r="H302" s="232">
        <f t="shared" si="16"/>
        <v>24585.69155</v>
      </c>
      <c r="I302" s="76">
        <f t="shared" si="17"/>
        <v>6.9413909353276007E-4</v>
      </c>
      <c r="J302" s="76">
        <f t="shared" si="18"/>
        <v>2.3632031256602846E-3</v>
      </c>
      <c r="K302" s="79">
        <f t="shared" si="19"/>
        <v>6.4554935698546692E-3</v>
      </c>
    </row>
    <row r="303" spans="2:11">
      <c r="B303" s="233" t="s">
        <v>697</v>
      </c>
      <c r="C303" s="234" t="s">
        <v>698</v>
      </c>
      <c r="D303" s="235">
        <v>419.101</v>
      </c>
      <c r="E303" s="230">
        <v>20.03</v>
      </c>
      <c r="F303" s="236" t="s">
        <v>98</v>
      </c>
      <c r="G303" s="232">
        <v>153.32</v>
      </c>
      <c r="H303" s="232">
        <f t="shared" si="16"/>
        <v>8394.59303</v>
      </c>
      <c r="I303" s="76">
        <f t="shared" si="17"/>
        <v>2.3700839102167235E-4</v>
      </c>
      <c r="J303" s="76" t="str">
        <f t="shared" si="18"/>
        <v/>
      </c>
      <c r="K303" s="79">
        <f t="shared" si="19"/>
        <v>3.6338126511442803E-2</v>
      </c>
    </row>
    <row r="304" spans="2:11">
      <c r="B304" s="233" t="s">
        <v>699</v>
      </c>
      <c r="C304" s="234" t="s">
        <v>700</v>
      </c>
      <c r="D304" s="235">
        <v>1485.039</v>
      </c>
      <c r="E304" s="230">
        <v>48.56</v>
      </c>
      <c r="F304" s="236">
        <v>3.7891268533772648</v>
      </c>
      <c r="G304" s="232">
        <v>9.2579999999999991</v>
      </c>
      <c r="H304" s="232">
        <f t="shared" si="16"/>
        <v>72113.493839999996</v>
      </c>
      <c r="I304" s="76">
        <f t="shared" si="17"/>
        <v>2.0360133105785214E-3</v>
      </c>
      <c r="J304" s="76">
        <f t="shared" si="18"/>
        <v>7.7147127089466205E-3</v>
      </c>
      <c r="K304" s="79">
        <f t="shared" si="19"/>
        <v>1.8849411229335949E-2</v>
      </c>
    </row>
    <row r="305" spans="2:11">
      <c r="B305" s="233" t="s">
        <v>701</v>
      </c>
      <c r="C305" s="234" t="s">
        <v>702</v>
      </c>
      <c r="D305" s="235">
        <v>131.04900000000001</v>
      </c>
      <c r="E305" s="230">
        <v>58.43</v>
      </c>
      <c r="F305" s="236">
        <v>1.9168235495464661</v>
      </c>
      <c r="G305" s="232">
        <v>10</v>
      </c>
      <c r="H305" s="232">
        <f t="shared" si="16"/>
        <v>7657.1930700000003</v>
      </c>
      <c r="I305" s="76">
        <f t="shared" si="17"/>
        <v>2.1618904010919037E-4</v>
      </c>
      <c r="J305" s="76">
        <f t="shared" si="18"/>
        <v>4.1439624323514159E-4</v>
      </c>
      <c r="K305" s="79">
        <f t="shared" si="19"/>
        <v>2.1618904010919037E-3</v>
      </c>
    </row>
    <row r="306" spans="2:11">
      <c r="B306" s="233" t="s">
        <v>703</v>
      </c>
      <c r="C306" s="234" t="s">
        <v>704</v>
      </c>
      <c r="D306" s="235">
        <v>582.27499999999998</v>
      </c>
      <c r="E306" s="230">
        <v>25.04</v>
      </c>
      <c r="F306" s="236">
        <v>1.9968051118210861</v>
      </c>
      <c r="G306" s="232">
        <v>9.5</v>
      </c>
      <c r="H306" s="232">
        <f t="shared" si="16"/>
        <v>14580.165999999999</v>
      </c>
      <c r="I306" s="76">
        <f t="shared" si="17"/>
        <v>4.1164850662080187E-4</v>
      </c>
      <c r="J306" s="76">
        <f t="shared" si="18"/>
        <v>8.2198184229393333E-4</v>
      </c>
      <c r="K306" s="79">
        <f t="shared" si="19"/>
        <v>3.910660812897618E-3</v>
      </c>
    </row>
    <row r="307" spans="2:11">
      <c r="B307" s="233" t="s">
        <v>705</v>
      </c>
      <c r="C307" s="234" t="s">
        <v>706</v>
      </c>
      <c r="D307" s="235">
        <v>227.297</v>
      </c>
      <c r="E307" s="230">
        <v>123.04</v>
      </c>
      <c r="F307" s="236">
        <v>3.9011703511053311</v>
      </c>
      <c r="G307" s="232">
        <v>1.0249999999999999</v>
      </c>
      <c r="H307" s="232">
        <f t="shared" si="16"/>
        <v>27966.622880000003</v>
      </c>
      <c r="I307" s="76">
        <f t="shared" si="17"/>
        <v>7.8959447675555627E-4</v>
      </c>
      <c r="J307" s="76">
        <f t="shared" si="18"/>
        <v>3.0803425621153038E-3</v>
      </c>
      <c r="K307" s="79">
        <f t="shared" si="19"/>
        <v>8.0933433867444514E-4</v>
      </c>
    </row>
    <row r="308" spans="2:11">
      <c r="B308" s="233" t="s">
        <v>707</v>
      </c>
      <c r="C308" s="234" t="s">
        <v>708</v>
      </c>
      <c r="D308" s="235">
        <v>415.20699999999999</v>
      </c>
      <c r="E308" s="230">
        <v>164.44</v>
      </c>
      <c r="F308" s="236">
        <v>1.5811238141571395</v>
      </c>
      <c r="G308" s="232">
        <v>10.702999999999999</v>
      </c>
      <c r="H308" s="232">
        <f t="shared" si="16"/>
        <v>68276.639079999994</v>
      </c>
      <c r="I308" s="76">
        <f t="shared" si="17"/>
        <v>1.9276856322739727E-3</v>
      </c>
      <c r="J308" s="76">
        <f t="shared" si="18"/>
        <v>3.0479096593969408E-3</v>
      </c>
      <c r="K308" s="79">
        <f t="shared" si="19"/>
        <v>2.0632019322228329E-2</v>
      </c>
    </row>
    <row r="309" spans="2:11">
      <c r="B309" s="233" t="s">
        <v>709</v>
      </c>
      <c r="C309" s="234" t="s">
        <v>710</v>
      </c>
      <c r="D309" s="235">
        <v>162.76300000000001</v>
      </c>
      <c r="E309" s="230">
        <v>246.09</v>
      </c>
      <c r="F309" s="236">
        <v>1.3003372749806981</v>
      </c>
      <c r="G309" s="232">
        <v>8.6630000000000003</v>
      </c>
      <c r="H309" s="232">
        <f t="shared" si="16"/>
        <v>40054.346669999999</v>
      </c>
      <c r="I309" s="76">
        <f t="shared" si="17"/>
        <v>1.1308727205422346E-3</v>
      </c>
      <c r="J309" s="76">
        <f t="shared" si="18"/>
        <v>1.4705159517798979E-3</v>
      </c>
      <c r="K309" s="79">
        <f t="shared" si="19"/>
        <v>9.7967503780573787E-3</v>
      </c>
    </row>
    <row r="310" spans="2:11">
      <c r="B310" s="233" t="s">
        <v>711</v>
      </c>
      <c r="C310" s="234" t="s">
        <v>712</v>
      </c>
      <c r="D310" s="235">
        <v>215.452</v>
      </c>
      <c r="E310" s="230">
        <v>39.99</v>
      </c>
      <c r="F310" s="236">
        <v>1.2503125781445361</v>
      </c>
      <c r="G310" s="232">
        <v>6.27</v>
      </c>
      <c r="H310" s="232">
        <f t="shared" si="16"/>
        <v>8615.9254799999999</v>
      </c>
      <c r="I310" s="76">
        <f t="shared" si="17"/>
        <v>2.4325737148658773E-4</v>
      </c>
      <c r="J310" s="76">
        <f t="shared" si="18"/>
        <v>3.0414775129605868E-4</v>
      </c>
      <c r="K310" s="79">
        <f t="shared" si="19"/>
        <v>1.5252237192209049E-3</v>
      </c>
    </row>
    <row r="311" spans="2:11">
      <c r="B311" s="233" t="s">
        <v>713</v>
      </c>
      <c r="C311" s="234" t="s">
        <v>714</v>
      </c>
      <c r="D311" s="235">
        <v>151.34800000000001</v>
      </c>
      <c r="E311" s="230">
        <v>56.51</v>
      </c>
      <c r="F311" s="236">
        <v>2.6897894178021589</v>
      </c>
      <c r="G311" s="232">
        <v>0.79</v>
      </c>
      <c r="H311" s="232">
        <f t="shared" si="16"/>
        <v>8552.6754799999999</v>
      </c>
      <c r="I311" s="76">
        <f t="shared" si="17"/>
        <v>2.4147160525842779E-4</v>
      </c>
      <c r="J311" s="76">
        <f t="shared" si="18"/>
        <v>6.4950776852381925E-4</v>
      </c>
      <c r="K311" s="79">
        <f t="shared" si="19"/>
        <v>1.9076256815415797E-4</v>
      </c>
    </row>
    <row r="312" spans="2:11">
      <c r="B312" s="233" t="s">
        <v>715</v>
      </c>
      <c r="C312" s="234" t="s">
        <v>716</v>
      </c>
      <c r="D312" s="235">
        <v>126.08799999999999</v>
      </c>
      <c r="E312" s="230">
        <v>54.39</v>
      </c>
      <c r="F312" s="236" t="s">
        <v>98</v>
      </c>
      <c r="G312" s="232">
        <v>84.81</v>
      </c>
      <c r="H312" s="232">
        <f t="shared" si="16"/>
        <v>6857.9263199999996</v>
      </c>
      <c r="I312" s="76">
        <f t="shared" si="17"/>
        <v>1.9362297577019984E-4</v>
      </c>
      <c r="J312" s="76" t="str">
        <f t="shared" si="18"/>
        <v/>
      </c>
      <c r="K312" s="79">
        <f t="shared" si="19"/>
        <v>1.6421164575070649E-2</v>
      </c>
    </row>
    <row r="313" spans="2:11">
      <c r="B313" s="233" t="s">
        <v>717</v>
      </c>
      <c r="C313" s="234" t="s">
        <v>718</v>
      </c>
      <c r="D313" s="235">
        <v>455.02499999999998</v>
      </c>
      <c r="E313" s="230">
        <v>18.38</v>
      </c>
      <c r="F313" s="236">
        <v>4.0805223068552774</v>
      </c>
      <c r="G313" s="232">
        <v>0.53</v>
      </c>
      <c r="H313" s="232">
        <f t="shared" si="16"/>
        <v>8363.3594999999987</v>
      </c>
      <c r="I313" s="76">
        <f t="shared" si="17"/>
        <v>2.361265604594554E-4</v>
      </c>
      <c r="J313" s="76">
        <f t="shared" si="18"/>
        <v>9.6351969719581912E-4</v>
      </c>
      <c r="K313" s="79">
        <f t="shared" si="19"/>
        <v>1.2514707704351137E-4</v>
      </c>
    </row>
    <row r="314" spans="2:11">
      <c r="B314" s="233" t="s">
        <v>719</v>
      </c>
      <c r="C314" s="234" t="s">
        <v>720</v>
      </c>
      <c r="D314" s="235">
        <v>503.512</v>
      </c>
      <c r="E314" s="230">
        <v>311.95999999999998</v>
      </c>
      <c r="F314" s="236">
        <v>1.5001923323503012</v>
      </c>
      <c r="G314" s="232">
        <v>9.8670000000000009</v>
      </c>
      <c r="H314" s="232">
        <f t="shared" si="16"/>
        <v>157075.60352</v>
      </c>
      <c r="I314" s="76">
        <f t="shared" si="17"/>
        <v>4.4347874787961381E-3</v>
      </c>
      <c r="J314" s="76">
        <f t="shared" si="18"/>
        <v>6.6530341712930903E-3</v>
      </c>
      <c r="K314" s="79">
        <f t="shared" si="19"/>
        <v>4.3758048053281498E-2</v>
      </c>
    </row>
    <row r="315" spans="2:11">
      <c r="B315" s="233" t="s">
        <v>721</v>
      </c>
      <c r="C315" s="234" t="s">
        <v>722</v>
      </c>
      <c r="D315" s="235">
        <v>282.81200000000001</v>
      </c>
      <c r="E315" s="230">
        <v>418.75</v>
      </c>
      <c r="F315" s="236">
        <v>0.64955223880597013</v>
      </c>
      <c r="G315" s="232">
        <v>18.824999999999999</v>
      </c>
      <c r="H315" s="232">
        <f t="shared" si="16"/>
        <v>118427.52500000001</v>
      </c>
      <c r="I315" s="76">
        <f t="shared" si="17"/>
        <v>3.3436185712184406E-3</v>
      </c>
      <c r="J315" s="76">
        <f t="shared" si="18"/>
        <v>2.171854928648157E-3</v>
      </c>
      <c r="K315" s="79">
        <f t="shared" si="19"/>
        <v>6.2943619603187145E-2</v>
      </c>
    </row>
    <row r="316" spans="2:11">
      <c r="B316" s="233" t="s">
        <v>723</v>
      </c>
      <c r="C316" s="234" t="s">
        <v>724</v>
      </c>
      <c r="D316" s="235">
        <v>1756.1610000000001</v>
      </c>
      <c r="E316" s="230">
        <v>80.59</v>
      </c>
      <c r="F316" s="236">
        <v>3.4743764735078795</v>
      </c>
      <c r="G316" s="232">
        <v>1.88</v>
      </c>
      <c r="H316" s="232">
        <f t="shared" si="16"/>
        <v>141529.01499000003</v>
      </c>
      <c r="I316" s="76">
        <f t="shared" si="17"/>
        <v>3.9958535221167307E-3</v>
      </c>
      <c r="J316" s="76">
        <f t="shared" si="18"/>
        <v>1.3883099468825965E-2</v>
      </c>
      <c r="K316" s="79">
        <f t="shared" si="19"/>
        <v>7.5122046215794535E-3</v>
      </c>
    </row>
    <row r="317" spans="2:11">
      <c r="B317" s="233" t="s">
        <v>725</v>
      </c>
      <c r="C317" s="234" t="s">
        <v>726</v>
      </c>
      <c r="D317" s="235">
        <v>555.99099999999999</v>
      </c>
      <c r="E317" s="230">
        <v>65.2</v>
      </c>
      <c r="F317" s="236">
        <v>1.5521472392638036</v>
      </c>
      <c r="G317" s="232">
        <v>17.713000000000001</v>
      </c>
      <c r="H317" s="232">
        <f t="shared" si="16"/>
        <v>36250.6132</v>
      </c>
      <c r="I317" s="76">
        <f t="shared" si="17"/>
        <v>1.0234801707928653E-3</v>
      </c>
      <c r="J317" s="76">
        <f t="shared" si="18"/>
        <v>1.5885919215373921E-3</v>
      </c>
      <c r="K317" s="79">
        <f t="shared" si="19"/>
        <v>1.8128904265254025E-2</v>
      </c>
    </row>
    <row r="318" spans="2:11">
      <c r="B318" s="233" t="s">
        <v>727</v>
      </c>
      <c r="C318" s="234" t="s">
        <v>728</v>
      </c>
      <c r="D318" s="235">
        <v>423.71100000000001</v>
      </c>
      <c r="E318" s="230">
        <v>206.45</v>
      </c>
      <c r="F318" s="236">
        <v>1.5500121094696053</v>
      </c>
      <c r="G318" s="232">
        <v>9.2669999999999995</v>
      </c>
      <c r="H318" s="232">
        <f t="shared" si="16"/>
        <v>87475.135949999996</v>
      </c>
      <c r="I318" s="76">
        <f t="shared" si="17"/>
        <v>2.4697255902483635E-3</v>
      </c>
      <c r="J318" s="76">
        <f t="shared" si="18"/>
        <v>3.8281045719519321E-3</v>
      </c>
      <c r="K318" s="79">
        <f t="shared" si="19"/>
        <v>2.2886947044831584E-2</v>
      </c>
    </row>
    <row r="319" spans="2:11">
      <c r="B319" s="233" t="s">
        <v>729</v>
      </c>
      <c r="C319" s="234" t="s">
        <v>730</v>
      </c>
      <c r="D319" s="235">
        <v>249.381</v>
      </c>
      <c r="E319" s="230">
        <v>71.989999999999995</v>
      </c>
      <c r="F319" s="236" t="s">
        <v>98</v>
      </c>
      <c r="G319" s="232">
        <v>-16.497</v>
      </c>
      <c r="H319" s="232">
        <f t="shared" si="16"/>
        <v>17952.938189999997</v>
      </c>
      <c r="I319" s="76">
        <f t="shared" si="17"/>
        <v>5.0687352910584564E-4</v>
      </c>
      <c r="J319" s="76" t="str">
        <f t="shared" si="18"/>
        <v/>
      </c>
      <c r="K319" s="79">
        <f t="shared" si="19"/>
        <v>-8.3618926096591349E-3</v>
      </c>
    </row>
    <row r="320" spans="2:11">
      <c r="B320" s="233" t="s">
        <v>731</v>
      </c>
      <c r="C320" s="234" t="s">
        <v>732</v>
      </c>
      <c r="D320" s="235">
        <v>496.10700000000003</v>
      </c>
      <c r="E320" s="230">
        <v>39.4</v>
      </c>
      <c r="F320" s="236">
        <v>3.9593908629441628</v>
      </c>
      <c r="G320" s="232">
        <v>-0.86</v>
      </c>
      <c r="H320" s="232">
        <f t="shared" si="16"/>
        <v>19546.6158</v>
      </c>
      <c r="I320" s="76">
        <f t="shared" si="17"/>
        <v>5.5186855921671748E-4</v>
      </c>
      <c r="J320" s="76">
        <f t="shared" si="18"/>
        <v>2.1850633309088308E-3</v>
      </c>
      <c r="K320" s="79">
        <f t="shared" si="19"/>
        <v>-4.7460696092637702E-4</v>
      </c>
    </row>
    <row r="321" spans="2:11">
      <c r="B321" s="233" t="s">
        <v>733</v>
      </c>
      <c r="C321" s="234" t="s">
        <v>734</v>
      </c>
      <c r="D321" s="235">
        <v>65.92</v>
      </c>
      <c r="E321" s="230">
        <v>606.54999999999995</v>
      </c>
      <c r="F321" s="236" t="s">
        <v>98</v>
      </c>
      <c r="G321" s="232">
        <v>10.473000000000001</v>
      </c>
      <c r="H321" s="232">
        <f t="shared" si="16"/>
        <v>39983.775999999998</v>
      </c>
      <c r="I321" s="76">
        <f t="shared" si="17"/>
        <v>1.1288802664839797E-3</v>
      </c>
      <c r="J321" s="76" t="str">
        <f t="shared" si="18"/>
        <v/>
      </c>
      <c r="K321" s="79">
        <f t="shared" si="19"/>
        <v>1.182276303088672E-2</v>
      </c>
    </row>
    <row r="322" spans="2:11">
      <c r="B322" s="233" t="s">
        <v>735</v>
      </c>
      <c r="C322" s="234" t="s">
        <v>736</v>
      </c>
      <c r="D322" s="235">
        <v>275.97199999999998</v>
      </c>
      <c r="E322" s="230">
        <v>126.54</v>
      </c>
      <c r="F322" s="236">
        <v>2.6868974237395289</v>
      </c>
      <c r="G322" s="232">
        <v>1.8029999999999999</v>
      </c>
      <c r="H322" s="232">
        <f t="shared" si="16"/>
        <v>34921.496879999999</v>
      </c>
      <c r="I322" s="76">
        <f t="shared" si="17"/>
        <v>9.8595462079203978E-4</v>
      </c>
      <c r="J322" s="76">
        <f t="shared" si="18"/>
        <v>2.6491589305302158E-3</v>
      </c>
      <c r="K322" s="79">
        <f t="shared" si="19"/>
        <v>1.7776761812880477E-3</v>
      </c>
    </row>
    <row r="323" spans="2:11">
      <c r="B323" s="233" t="s">
        <v>737</v>
      </c>
      <c r="C323" s="234" t="s">
        <v>738</v>
      </c>
      <c r="D323" s="235">
        <v>376.04199999999997</v>
      </c>
      <c r="E323" s="230">
        <v>81.5</v>
      </c>
      <c r="F323" s="236">
        <v>3.0674846625766872</v>
      </c>
      <c r="G323" s="232">
        <v>15.755000000000001</v>
      </c>
      <c r="H323" s="232">
        <f t="shared" si="16"/>
        <v>30647.422999999999</v>
      </c>
      <c r="I323" s="76">
        <f t="shared" si="17"/>
        <v>8.6528273475939958E-4</v>
      </c>
      <c r="J323" s="76">
        <f t="shared" si="18"/>
        <v>2.6542415176668698E-3</v>
      </c>
      <c r="K323" s="79">
        <f t="shared" si="19"/>
        <v>1.363252948613434E-2</v>
      </c>
    </row>
    <row r="324" spans="2:11">
      <c r="B324" s="233" t="s">
        <v>739</v>
      </c>
      <c r="C324" s="234" t="s">
        <v>740</v>
      </c>
      <c r="D324" s="235">
        <v>239.97300000000001</v>
      </c>
      <c r="E324" s="230">
        <v>36.83</v>
      </c>
      <c r="F324" s="236">
        <v>1.8463209340211788</v>
      </c>
      <c r="G324" s="232">
        <v>27.09</v>
      </c>
      <c r="H324" s="232">
        <f t="shared" si="16"/>
        <v>8838.2055899999996</v>
      </c>
      <c r="I324" s="76">
        <f t="shared" si="17"/>
        <v>2.4953310767045613E-4</v>
      </c>
      <c r="J324" s="76">
        <f t="shared" si="18"/>
        <v>4.6071820042332392E-4</v>
      </c>
      <c r="K324" s="79">
        <f t="shared" si="19"/>
        <v>6.7598518867926565E-3</v>
      </c>
    </row>
    <row r="325" spans="2:11">
      <c r="B325" s="233" t="s">
        <v>741</v>
      </c>
      <c r="C325" s="234" t="s">
        <v>742</v>
      </c>
      <c r="D325" s="235">
        <v>253.637</v>
      </c>
      <c r="E325" s="230">
        <v>32.33</v>
      </c>
      <c r="F325" s="236">
        <v>3.4642746674914946</v>
      </c>
      <c r="G325" s="232">
        <v>-2.99</v>
      </c>
      <c r="H325" s="232">
        <f t="shared" si="16"/>
        <v>8200.0842099999991</v>
      </c>
      <c r="I325" s="76">
        <f t="shared" si="17"/>
        <v>2.3151673439186616E-4</v>
      </c>
      <c r="J325" s="76">
        <f t="shared" si="18"/>
        <v>8.0203755805409883E-4</v>
      </c>
      <c r="K325" s="79">
        <f t="shared" si="19"/>
        <v>-6.9223503583167988E-4</v>
      </c>
    </row>
    <row r="326" spans="2:11">
      <c r="B326" s="233" t="s">
        <v>743</v>
      </c>
      <c r="C326" s="234" t="s">
        <v>744</v>
      </c>
      <c r="D326" s="235">
        <v>714.15</v>
      </c>
      <c r="E326" s="230">
        <v>20.350000000000001</v>
      </c>
      <c r="F326" s="236">
        <v>0.58968058968058956</v>
      </c>
      <c r="G326" s="232" t="s">
        <v>98</v>
      </c>
      <c r="H326" s="232" t="str">
        <f t="shared" si="16"/>
        <v>Excl.</v>
      </c>
      <c r="I326" s="76" t="str">
        <f t="shared" si="17"/>
        <v>Excl.</v>
      </c>
      <c r="J326" s="76" t="str">
        <f t="shared" si="18"/>
        <v/>
      </c>
      <c r="K326" s="79" t="str">
        <f t="shared" si="19"/>
        <v/>
      </c>
    </row>
    <row r="327" spans="2:11">
      <c r="B327" s="233" t="s">
        <v>745</v>
      </c>
      <c r="C327" s="234" t="s">
        <v>746</v>
      </c>
      <c r="D327" s="235">
        <v>221.49600000000001</v>
      </c>
      <c r="E327" s="230">
        <v>74.959999999999994</v>
      </c>
      <c r="F327" s="236" t="s">
        <v>98</v>
      </c>
      <c r="G327" s="232">
        <v>28.672999999999998</v>
      </c>
      <c r="H327" s="232">
        <f t="shared" si="16"/>
        <v>16603.34016</v>
      </c>
      <c r="I327" s="76">
        <f t="shared" si="17"/>
        <v>4.6876970960283896E-4</v>
      </c>
      <c r="J327" s="76" t="str">
        <f t="shared" si="18"/>
        <v/>
      </c>
      <c r="K327" s="79">
        <f t="shared" si="19"/>
        <v>1.3441033883442201E-2</v>
      </c>
    </row>
    <row r="328" spans="2:11">
      <c r="B328" s="233" t="s">
        <v>747</v>
      </c>
      <c r="C328" s="234" t="s">
        <v>748</v>
      </c>
      <c r="D328" s="235">
        <v>328.34199999999998</v>
      </c>
      <c r="E328" s="230">
        <v>118</v>
      </c>
      <c r="F328" s="236">
        <v>5.593220338983051</v>
      </c>
      <c r="G328" s="232">
        <v>6.5650000000000004</v>
      </c>
      <c r="H328" s="232">
        <f t="shared" si="16"/>
        <v>38744.356</v>
      </c>
      <c r="I328" s="76">
        <f t="shared" si="17"/>
        <v>1.0938871537803279E-3</v>
      </c>
      <c r="J328" s="76">
        <f t="shared" si="18"/>
        <v>6.1183518770764099E-3</v>
      </c>
      <c r="K328" s="79">
        <f t="shared" si="19"/>
        <v>7.1813691645678532E-3</v>
      </c>
    </row>
    <row r="329" spans="2:11">
      <c r="B329" s="233" t="s">
        <v>749</v>
      </c>
      <c r="C329" s="234" t="s">
        <v>750</v>
      </c>
      <c r="D329" s="235">
        <v>128.94999999999999</v>
      </c>
      <c r="E329" s="230">
        <v>102.67</v>
      </c>
      <c r="F329" s="236">
        <v>2.960942826531606</v>
      </c>
      <c r="G329" s="232">
        <v>14.385</v>
      </c>
      <c r="H329" s="232">
        <f t="shared" si="16"/>
        <v>13239.296499999999</v>
      </c>
      <c r="I329" s="76">
        <f t="shared" si="17"/>
        <v>3.7379112370428493E-4</v>
      </c>
      <c r="J329" s="76">
        <f t="shared" si="18"/>
        <v>1.1067741463533906E-3</v>
      </c>
      <c r="K329" s="79">
        <f t="shared" si="19"/>
        <v>5.3769853144861384E-3</v>
      </c>
    </row>
    <row r="330" spans="2:11">
      <c r="B330" s="233" t="s">
        <v>751</v>
      </c>
      <c r="C330" s="234" t="s">
        <v>752</v>
      </c>
      <c r="D330" s="235">
        <v>763.57799999999997</v>
      </c>
      <c r="E330" s="230">
        <v>49.02</v>
      </c>
      <c r="F330" s="236" t="s">
        <v>98</v>
      </c>
      <c r="G330" s="232">
        <v>80</v>
      </c>
      <c r="H330" s="232">
        <f t="shared" si="16"/>
        <v>37430.593560000001</v>
      </c>
      <c r="I330" s="76">
        <f t="shared" si="17"/>
        <v>1.0567950969079642E-3</v>
      </c>
      <c r="J330" s="76" t="str">
        <f t="shared" si="18"/>
        <v/>
      </c>
      <c r="K330" s="79">
        <f t="shared" si="19"/>
        <v>8.454360775263714E-2</v>
      </c>
    </row>
    <row r="331" spans="2:11">
      <c r="B331" s="233" t="s">
        <v>753</v>
      </c>
      <c r="C331" s="234" t="s">
        <v>754</v>
      </c>
      <c r="D331" s="235">
        <v>139.81800000000001</v>
      </c>
      <c r="E331" s="230">
        <v>227.48</v>
      </c>
      <c r="F331" s="236">
        <v>2.7958501846316164</v>
      </c>
      <c r="G331" s="232">
        <v>10.173</v>
      </c>
      <c r="H331" s="232">
        <f t="shared" si="16"/>
        <v>31805.798640000001</v>
      </c>
      <c r="I331" s="76">
        <f t="shared" si="17"/>
        <v>8.979876849164771E-4</v>
      </c>
      <c r="J331" s="76">
        <f t="shared" si="18"/>
        <v>2.5106390346706503E-3</v>
      </c>
      <c r="K331" s="79">
        <f t="shared" si="19"/>
        <v>9.1352287186553215E-3</v>
      </c>
    </row>
    <row r="332" spans="2:11">
      <c r="B332" s="233" t="s">
        <v>755</v>
      </c>
      <c r="C332" s="234" t="s">
        <v>756</v>
      </c>
      <c r="D332" s="235">
        <v>376.42599999999999</v>
      </c>
      <c r="E332" s="230">
        <v>108.51</v>
      </c>
      <c r="F332" s="236">
        <v>4.4235554326790156</v>
      </c>
      <c r="G332" s="232">
        <v>-0.745</v>
      </c>
      <c r="H332" s="232">
        <f t="shared" si="16"/>
        <v>40845.985260000001</v>
      </c>
      <c r="I332" s="76">
        <f t="shared" si="17"/>
        <v>1.1532234155450828E-3</v>
      </c>
      <c r="J332" s="76">
        <f t="shared" si="18"/>
        <v>5.1013477049271011E-3</v>
      </c>
      <c r="K332" s="79">
        <f t="shared" si="19"/>
        <v>-8.5915144458108674E-4</v>
      </c>
    </row>
    <row r="333" spans="2:11">
      <c r="B333" s="233" t="s">
        <v>757</v>
      </c>
      <c r="C333" s="234" t="s">
        <v>758</v>
      </c>
      <c r="D333" s="235">
        <v>733.43899999999996</v>
      </c>
      <c r="E333" s="230">
        <v>179.98</v>
      </c>
      <c r="F333" s="236">
        <v>3.3781531281253474</v>
      </c>
      <c r="G333" s="232">
        <v>6.3920000000000003</v>
      </c>
      <c r="H333" s="232">
        <f t="shared" si="16"/>
        <v>132004.35121999998</v>
      </c>
      <c r="I333" s="76">
        <f t="shared" si="17"/>
        <v>3.7269393261476465E-3</v>
      </c>
      <c r="J333" s="76">
        <f t="shared" si="18"/>
        <v>1.2590171742959046E-2</v>
      </c>
      <c r="K333" s="79">
        <f t="shared" si="19"/>
        <v>2.3822596172735758E-2</v>
      </c>
    </row>
    <row r="334" spans="2:11">
      <c r="B334" s="233" t="s">
        <v>759</v>
      </c>
      <c r="C334" s="234" t="s">
        <v>760</v>
      </c>
      <c r="D334" s="235">
        <v>863.77300000000002</v>
      </c>
      <c r="E334" s="230">
        <v>42.4</v>
      </c>
      <c r="F334" s="236">
        <v>4.5047169811320753</v>
      </c>
      <c r="G334" s="232">
        <v>2.2599999999999998</v>
      </c>
      <c r="H334" s="232">
        <f t="shared" si="16"/>
        <v>36623.975200000001</v>
      </c>
      <c r="I334" s="76">
        <f t="shared" si="17"/>
        <v>1.0340214711956836E-3</v>
      </c>
      <c r="J334" s="76">
        <f t="shared" si="18"/>
        <v>4.6579740801503669E-3</v>
      </c>
      <c r="K334" s="79">
        <f t="shared" si="19"/>
        <v>2.3368885249022446E-3</v>
      </c>
    </row>
    <row r="335" spans="2:11">
      <c r="B335" s="233" t="s">
        <v>761</v>
      </c>
      <c r="C335" s="234" t="s">
        <v>762</v>
      </c>
      <c r="D335" s="235">
        <v>100.127</v>
      </c>
      <c r="E335" s="230">
        <v>224.05</v>
      </c>
      <c r="F335" s="236">
        <v>0.76768578442311974</v>
      </c>
      <c r="G335" s="232">
        <v>10.8</v>
      </c>
      <c r="H335" s="232">
        <f t="shared" si="16"/>
        <v>22433.45435</v>
      </c>
      <c r="I335" s="76">
        <f t="shared" si="17"/>
        <v>6.3337399461181945E-4</v>
      </c>
      <c r="J335" s="76">
        <f t="shared" si="18"/>
        <v>4.8623221188677946E-4</v>
      </c>
      <c r="K335" s="79">
        <f t="shared" si="19"/>
        <v>6.8404391418076509E-3</v>
      </c>
    </row>
    <row r="336" spans="2:11">
      <c r="B336" s="233" t="s">
        <v>763</v>
      </c>
      <c r="C336" s="234" t="s">
        <v>764</v>
      </c>
      <c r="D336" s="235">
        <v>149.798</v>
      </c>
      <c r="E336" s="230">
        <v>309.61</v>
      </c>
      <c r="F336" s="236">
        <v>0.60721552921417254</v>
      </c>
      <c r="G336" s="232">
        <v>11.89</v>
      </c>
      <c r="H336" s="232">
        <f t="shared" si="16"/>
        <v>46378.958780000001</v>
      </c>
      <c r="I336" s="76">
        <f t="shared" si="17"/>
        <v>1.3094383918821452E-3</v>
      </c>
      <c r="J336" s="76">
        <f t="shared" si="18"/>
        <v>7.951113261000719E-4</v>
      </c>
      <c r="K336" s="79">
        <f t="shared" si="19"/>
        <v>1.5569222479478707E-2</v>
      </c>
    </row>
    <row r="337" spans="2:11">
      <c r="B337" s="233" t="s">
        <v>765</v>
      </c>
      <c r="C337" s="234" t="s">
        <v>766</v>
      </c>
      <c r="D337" s="235">
        <v>266.10700000000003</v>
      </c>
      <c r="E337" s="230">
        <v>432.12</v>
      </c>
      <c r="F337" s="236">
        <v>2.5918726279737108</v>
      </c>
      <c r="G337" s="232">
        <v>6.1529999999999996</v>
      </c>
      <c r="H337" s="232">
        <f t="shared" si="16"/>
        <v>114990.15684000001</v>
      </c>
      <c r="I337" s="76">
        <f t="shared" si="17"/>
        <v>3.2465697811175673E-3</v>
      </c>
      <c r="J337" s="76">
        <f t="shared" si="18"/>
        <v>8.414695350485224E-3</v>
      </c>
      <c r="K337" s="79">
        <f t="shared" si="19"/>
        <v>1.9976143863216389E-2</v>
      </c>
    </row>
    <row r="338" spans="2:11">
      <c r="B338" s="233" t="s">
        <v>767</v>
      </c>
      <c r="C338" s="234" t="s">
        <v>768</v>
      </c>
      <c r="D338" s="235">
        <v>209.137</v>
      </c>
      <c r="E338" s="230">
        <v>151.29</v>
      </c>
      <c r="F338" s="236">
        <v>1.2162072840240599</v>
      </c>
      <c r="G338" s="232">
        <v>8.2550000000000008</v>
      </c>
      <c r="H338" s="232">
        <f t="shared" si="16"/>
        <v>31640.336729999999</v>
      </c>
      <c r="I338" s="76">
        <f t="shared" si="17"/>
        <v>8.9331612300462191E-4</v>
      </c>
      <c r="J338" s="76">
        <f t="shared" si="18"/>
        <v>1.0864575757343542E-3</v>
      </c>
      <c r="K338" s="79">
        <f t="shared" si="19"/>
        <v>7.3743245954031545E-3</v>
      </c>
    </row>
    <row r="339" spans="2:11">
      <c r="B339" s="233" t="s">
        <v>769</v>
      </c>
      <c r="C339" s="234" t="s">
        <v>770</v>
      </c>
      <c r="D339" s="235">
        <v>399</v>
      </c>
      <c r="E339" s="230">
        <v>124.62</v>
      </c>
      <c r="F339" s="236">
        <v>1.9258545979778523</v>
      </c>
      <c r="G339" s="232">
        <v>-2.4049999999999998</v>
      </c>
      <c r="H339" s="232">
        <f t="shared" si="16"/>
        <v>49723.380000000005</v>
      </c>
      <c r="I339" s="76">
        <f t="shared" si="17"/>
        <v>1.403862968442105E-3</v>
      </c>
      <c r="J339" s="76">
        <f t="shared" si="18"/>
        <v>2.7036359527050644E-3</v>
      </c>
      <c r="K339" s="79">
        <f t="shared" si="19"/>
        <v>-3.3762904391032621E-3</v>
      </c>
    </row>
    <row r="340" spans="2:11">
      <c r="B340" s="233" t="s">
        <v>771</v>
      </c>
      <c r="C340" s="234" t="s">
        <v>772</v>
      </c>
      <c r="D340" s="235">
        <v>60.405000000000001</v>
      </c>
      <c r="E340" s="230">
        <v>303.02</v>
      </c>
      <c r="F340" s="236" t="s">
        <v>98</v>
      </c>
      <c r="G340" s="232">
        <v>8.52</v>
      </c>
      <c r="H340" s="232">
        <f t="shared" si="16"/>
        <v>18303.9231</v>
      </c>
      <c r="I340" s="76">
        <f t="shared" si="17"/>
        <v>5.1678304687456916E-4</v>
      </c>
      <c r="J340" s="76" t="str">
        <f t="shared" si="18"/>
        <v/>
      </c>
      <c r="K340" s="79">
        <f t="shared" si="19"/>
        <v>4.402991559371329E-3</v>
      </c>
    </row>
    <row r="341" spans="2:11">
      <c r="B341" s="233" t="s">
        <v>773</v>
      </c>
      <c r="C341" s="234" t="s">
        <v>774</v>
      </c>
      <c r="D341" s="235">
        <v>57.941000000000003</v>
      </c>
      <c r="E341" s="230">
        <v>215.69</v>
      </c>
      <c r="F341" s="236">
        <v>0.94580184524085498</v>
      </c>
      <c r="G341" s="232">
        <v>11.933</v>
      </c>
      <c r="H341" s="232">
        <f t="shared" ref="H341:H404" si="20">IF(G341&lt;&gt;"n/a",D341*E341,"Excl.")</f>
        <v>12497.29429</v>
      </c>
      <c r="I341" s="76">
        <f t="shared" ref="I341:I404" si="21">IF(H341="Excl.","Excl.",H341/(SUM($H$20:$H$524)))</f>
        <v>3.5284183535901959E-4</v>
      </c>
      <c r="J341" s="76">
        <f t="shared" ref="J341:J404" si="22">IFERROR(I341*F341, "")</f>
        <v>3.3371845896073069E-4</v>
      </c>
      <c r="K341" s="79">
        <f t="shared" ref="K341:K404" si="23">IFERROR(I341*G341, "")</f>
        <v>4.210461621339181E-3</v>
      </c>
    </row>
    <row r="342" spans="2:11">
      <c r="B342" s="233" t="s">
        <v>775</v>
      </c>
      <c r="C342" s="234" t="s">
        <v>776</v>
      </c>
      <c r="D342" s="235">
        <v>225.11</v>
      </c>
      <c r="E342" s="230">
        <v>162.44999999999999</v>
      </c>
      <c r="F342" s="236" t="s">
        <v>98</v>
      </c>
      <c r="G342" s="232">
        <v>15.917</v>
      </c>
      <c r="H342" s="232">
        <f t="shared" si="20"/>
        <v>36569.119500000001</v>
      </c>
      <c r="I342" s="76">
        <f t="shared" si="21"/>
        <v>1.032472705085295E-3</v>
      </c>
      <c r="J342" s="76" t="str">
        <f t="shared" si="22"/>
        <v/>
      </c>
      <c r="K342" s="79">
        <f t="shared" si="23"/>
        <v>1.6433868046842642E-2</v>
      </c>
    </row>
    <row r="343" spans="2:11">
      <c r="B343" s="233" t="s">
        <v>777</v>
      </c>
      <c r="C343" s="234" t="s">
        <v>778</v>
      </c>
      <c r="D343" s="235">
        <v>124.73399999999999</v>
      </c>
      <c r="E343" s="230">
        <v>131.72999999999999</v>
      </c>
      <c r="F343" s="236">
        <v>3.3401654900174602</v>
      </c>
      <c r="G343" s="232">
        <v>12.8</v>
      </c>
      <c r="H343" s="232">
        <f t="shared" si="20"/>
        <v>16431.209819999996</v>
      </c>
      <c r="I343" s="76">
        <f t="shared" si="21"/>
        <v>4.6390987485163431E-4</v>
      </c>
      <c r="J343" s="76">
        <f t="shared" si="22"/>
        <v>1.5495357544577477E-3</v>
      </c>
      <c r="K343" s="79">
        <f t="shared" si="23"/>
        <v>5.9380463981009192E-3</v>
      </c>
    </row>
    <row r="344" spans="2:11">
      <c r="B344" s="233" t="s">
        <v>779</v>
      </c>
      <c r="C344" s="234" t="s">
        <v>780</v>
      </c>
      <c r="D344" s="235">
        <v>285.14800000000002</v>
      </c>
      <c r="E344" s="230">
        <v>79.150000000000006</v>
      </c>
      <c r="F344" s="236" t="s">
        <v>98</v>
      </c>
      <c r="G344" s="232">
        <v>52.232999999999997</v>
      </c>
      <c r="H344" s="232">
        <f t="shared" si="20"/>
        <v>22569.464200000002</v>
      </c>
      <c r="I344" s="76">
        <f t="shared" si="21"/>
        <v>6.3721402302015305E-4</v>
      </c>
      <c r="J344" s="76" t="str">
        <f t="shared" si="22"/>
        <v/>
      </c>
      <c r="K344" s="79">
        <f t="shared" si="23"/>
        <v>3.3283600064411653E-2</v>
      </c>
    </row>
    <row r="345" spans="2:11">
      <c r="B345" s="233" t="s">
        <v>781</v>
      </c>
      <c r="C345" s="234" t="s">
        <v>782</v>
      </c>
      <c r="D345" s="235">
        <v>36.045000000000002</v>
      </c>
      <c r="E345" s="230">
        <v>338</v>
      </c>
      <c r="F345" s="236">
        <v>1.3017751479289943</v>
      </c>
      <c r="G345" s="232">
        <v>10.77</v>
      </c>
      <c r="H345" s="232">
        <f t="shared" si="20"/>
        <v>12183.210000000001</v>
      </c>
      <c r="I345" s="76">
        <f t="shared" si="21"/>
        <v>3.4397414970087587E-4</v>
      </c>
      <c r="J345" s="76">
        <f t="shared" si="22"/>
        <v>4.4777699961060771E-4</v>
      </c>
      <c r="K345" s="79">
        <f t="shared" si="23"/>
        <v>3.704601592278433E-3</v>
      </c>
    </row>
    <row r="346" spans="2:11">
      <c r="B346" s="233" t="s">
        <v>783</v>
      </c>
      <c r="C346" s="234" t="s">
        <v>784</v>
      </c>
      <c r="D346" s="235">
        <v>3.3149999999999999</v>
      </c>
      <c r="E346" s="230">
        <v>4376.21</v>
      </c>
      <c r="F346" s="236" t="s">
        <v>98</v>
      </c>
      <c r="G346" s="232" t="s">
        <v>98</v>
      </c>
      <c r="H346" s="232" t="str">
        <f t="shared" si="20"/>
        <v>Excl.</v>
      </c>
      <c r="I346" s="76" t="str">
        <f t="shared" si="21"/>
        <v>Excl.</v>
      </c>
      <c r="J346" s="76" t="str">
        <f t="shared" si="22"/>
        <v/>
      </c>
      <c r="K346" s="79" t="str">
        <f t="shared" si="23"/>
        <v/>
      </c>
    </row>
    <row r="347" spans="2:11">
      <c r="B347" s="233" t="s">
        <v>785</v>
      </c>
      <c r="C347" s="234" t="s">
        <v>786</v>
      </c>
      <c r="D347" s="235">
        <v>222.536</v>
      </c>
      <c r="E347" s="230">
        <v>73.25</v>
      </c>
      <c r="F347" s="236">
        <v>2.7303754266211606</v>
      </c>
      <c r="G347" s="232">
        <v>10.73</v>
      </c>
      <c r="H347" s="232">
        <f t="shared" si="20"/>
        <v>16300.762000000001</v>
      </c>
      <c r="I347" s="76">
        <f t="shared" si="21"/>
        <v>4.602268817845501E-4</v>
      </c>
      <c r="J347" s="76">
        <f t="shared" si="22"/>
        <v>1.2565921686950175E-3</v>
      </c>
      <c r="K347" s="79">
        <f t="shared" si="23"/>
        <v>4.938234441548223E-3</v>
      </c>
    </row>
    <row r="348" spans="2:11">
      <c r="B348" s="233" t="s">
        <v>787</v>
      </c>
      <c r="C348" s="234" t="s">
        <v>788</v>
      </c>
      <c r="D348" s="235">
        <v>125.913</v>
      </c>
      <c r="E348" s="230">
        <v>100.1</v>
      </c>
      <c r="F348" s="236" t="s">
        <v>98</v>
      </c>
      <c r="G348" s="232">
        <v>10.199999999999999</v>
      </c>
      <c r="H348" s="232">
        <f t="shared" si="20"/>
        <v>12603.891299999999</v>
      </c>
      <c r="I348" s="76">
        <f t="shared" si="21"/>
        <v>3.5585143758006031E-4</v>
      </c>
      <c r="J348" s="76" t="str">
        <f t="shared" si="22"/>
        <v/>
      </c>
      <c r="K348" s="79">
        <f t="shared" si="23"/>
        <v>3.629684663316615E-3</v>
      </c>
    </row>
    <row r="349" spans="2:11">
      <c r="B349" s="233" t="s">
        <v>789</v>
      </c>
      <c r="C349" s="234" t="s">
        <v>790</v>
      </c>
      <c r="D349" s="235">
        <v>244.47800000000001</v>
      </c>
      <c r="E349" s="230">
        <v>28.7</v>
      </c>
      <c r="F349" s="236" t="s">
        <v>98</v>
      </c>
      <c r="G349" s="232">
        <v>27.18</v>
      </c>
      <c r="H349" s="232">
        <f t="shared" si="20"/>
        <v>7016.5186000000003</v>
      </c>
      <c r="I349" s="76">
        <f t="shared" si="21"/>
        <v>1.9810058427092531E-4</v>
      </c>
      <c r="J349" s="76" t="str">
        <f t="shared" si="22"/>
        <v/>
      </c>
      <c r="K349" s="79">
        <f t="shared" si="23"/>
        <v>5.3843738804837497E-3</v>
      </c>
    </row>
    <row r="350" spans="2:11">
      <c r="B350" s="233" t="s">
        <v>791</v>
      </c>
      <c r="C350" s="234" t="s">
        <v>792</v>
      </c>
      <c r="D350" s="235">
        <v>113.761</v>
      </c>
      <c r="E350" s="230">
        <v>280.12</v>
      </c>
      <c r="F350" s="236">
        <v>0.42838783378552042</v>
      </c>
      <c r="G350" s="232">
        <v>14.67</v>
      </c>
      <c r="H350" s="232">
        <f t="shared" si="20"/>
        <v>31866.731319999999</v>
      </c>
      <c r="I350" s="76">
        <f t="shared" si="21"/>
        <v>8.9970802518739052E-4</v>
      </c>
      <c r="J350" s="76">
        <f t="shared" si="22"/>
        <v>3.8542397194947465E-4</v>
      </c>
      <c r="K350" s="79">
        <f t="shared" si="23"/>
        <v>1.3198716729499019E-2</v>
      </c>
    </row>
    <row r="351" spans="2:11">
      <c r="B351" s="233" t="s">
        <v>793</v>
      </c>
      <c r="C351" s="234" t="s">
        <v>794</v>
      </c>
      <c r="D351" s="235">
        <v>95.082999999999998</v>
      </c>
      <c r="E351" s="230">
        <v>108.37</v>
      </c>
      <c r="F351" s="236" t="s">
        <v>98</v>
      </c>
      <c r="G351" s="232">
        <v>10.56</v>
      </c>
      <c r="H351" s="232">
        <f t="shared" si="20"/>
        <v>10304.14471</v>
      </c>
      <c r="I351" s="76">
        <f t="shared" si="21"/>
        <v>2.9092163846942048E-4</v>
      </c>
      <c r="J351" s="76" t="str">
        <f t="shared" si="22"/>
        <v/>
      </c>
      <c r="K351" s="79">
        <f t="shared" si="23"/>
        <v>3.0721325022370805E-3</v>
      </c>
    </row>
    <row r="352" spans="2:11">
      <c r="B352" s="233" t="s">
        <v>795</v>
      </c>
      <c r="C352" s="234" t="s">
        <v>796</v>
      </c>
      <c r="D352" s="235">
        <v>328.86500000000001</v>
      </c>
      <c r="E352" s="230">
        <v>69.930000000000007</v>
      </c>
      <c r="F352" s="236">
        <v>2.2022022022022023</v>
      </c>
      <c r="G352" s="232">
        <v>7</v>
      </c>
      <c r="H352" s="232">
        <f t="shared" si="20"/>
        <v>22997.529450000002</v>
      </c>
      <c r="I352" s="76">
        <f t="shared" si="21"/>
        <v>6.4929978534266437E-4</v>
      </c>
      <c r="J352" s="76">
        <f t="shared" si="22"/>
        <v>1.4298894171710327E-3</v>
      </c>
      <c r="K352" s="79">
        <f t="shared" si="23"/>
        <v>4.5450984973986509E-3</v>
      </c>
    </row>
    <row r="353" spans="2:11">
      <c r="B353" s="233" t="s">
        <v>797</v>
      </c>
      <c r="C353" s="234" t="s">
        <v>798</v>
      </c>
      <c r="D353" s="235">
        <v>290.56200000000001</v>
      </c>
      <c r="E353" s="230">
        <v>53.73</v>
      </c>
      <c r="F353" s="236">
        <v>4.6045040014889267</v>
      </c>
      <c r="G353" s="232">
        <v>4</v>
      </c>
      <c r="H353" s="232">
        <f t="shared" si="20"/>
        <v>15611.89626</v>
      </c>
      <c r="I353" s="76">
        <f t="shared" si="21"/>
        <v>4.4077781974141326E-4</v>
      </c>
      <c r="J353" s="76">
        <f t="shared" si="22"/>
        <v>2.029563234766902E-3</v>
      </c>
      <c r="K353" s="79">
        <f t="shared" si="23"/>
        <v>1.763111278965653E-3</v>
      </c>
    </row>
    <row r="354" spans="2:11">
      <c r="B354" s="233" t="s">
        <v>799</v>
      </c>
      <c r="C354" s="234" t="s">
        <v>800</v>
      </c>
      <c r="D354" s="235">
        <v>232.42400000000001</v>
      </c>
      <c r="E354" s="230">
        <v>264.06</v>
      </c>
      <c r="F354" s="236">
        <v>0.90888434446716648</v>
      </c>
      <c r="G354" s="232">
        <v>12.185</v>
      </c>
      <c r="H354" s="232">
        <f t="shared" si="20"/>
        <v>61373.881440000005</v>
      </c>
      <c r="I354" s="76">
        <f t="shared" si="21"/>
        <v>1.7327969133066217E-3</v>
      </c>
      <c r="J354" s="76">
        <f t="shared" si="22"/>
        <v>1.5749119866454184E-3</v>
      </c>
      <c r="K354" s="79">
        <f t="shared" si="23"/>
        <v>2.1114130388641187E-2</v>
      </c>
    </row>
    <row r="355" spans="2:11">
      <c r="B355" s="233" t="s">
        <v>801</v>
      </c>
      <c r="C355" s="234" t="s">
        <v>802</v>
      </c>
      <c r="D355" s="235">
        <v>275.75900000000001</v>
      </c>
      <c r="E355" s="230">
        <v>150.85</v>
      </c>
      <c r="F355" s="236" t="s">
        <v>98</v>
      </c>
      <c r="G355" s="232">
        <v>16.103000000000002</v>
      </c>
      <c r="H355" s="232">
        <f t="shared" si="20"/>
        <v>41598.245150000002</v>
      </c>
      <c r="I355" s="76">
        <f t="shared" si="21"/>
        <v>1.1744623136693722E-3</v>
      </c>
      <c r="J355" s="76" t="str">
        <f t="shared" si="22"/>
        <v/>
      </c>
      <c r="K355" s="79">
        <f t="shared" si="23"/>
        <v>1.8912366637017904E-2</v>
      </c>
    </row>
    <row r="356" spans="2:11">
      <c r="B356" s="233" t="s">
        <v>803</v>
      </c>
      <c r="C356" s="234" t="s">
        <v>804</v>
      </c>
      <c r="D356" s="235">
        <v>41.473999999999997</v>
      </c>
      <c r="E356" s="230">
        <v>394.71</v>
      </c>
      <c r="F356" s="236" t="s">
        <v>98</v>
      </c>
      <c r="G356" s="232">
        <v>16</v>
      </c>
      <c r="H356" s="232">
        <f t="shared" si="20"/>
        <v>16370.202539999998</v>
      </c>
      <c r="I356" s="76">
        <f t="shared" si="21"/>
        <v>4.6218742836474274E-4</v>
      </c>
      <c r="J356" s="76" t="str">
        <f t="shared" si="22"/>
        <v/>
      </c>
      <c r="K356" s="79">
        <f t="shared" si="23"/>
        <v>7.3949988538358838E-3</v>
      </c>
    </row>
    <row r="357" spans="2:11">
      <c r="B357" s="233" t="s">
        <v>805</v>
      </c>
      <c r="C357" s="234" t="s">
        <v>806</v>
      </c>
      <c r="D357" s="235">
        <v>67.212000000000003</v>
      </c>
      <c r="E357" s="230">
        <v>122.53</v>
      </c>
      <c r="F357" s="236">
        <v>0.65290133028646047</v>
      </c>
      <c r="G357" s="232">
        <v>6.1050000000000004</v>
      </c>
      <c r="H357" s="232">
        <f t="shared" si="20"/>
        <v>8235.4863600000008</v>
      </c>
      <c r="I357" s="76">
        <f t="shared" si="21"/>
        <v>2.3251625951240776E-4</v>
      </c>
      <c r="J357" s="76">
        <f t="shared" si="22"/>
        <v>1.5181017514888289E-4</v>
      </c>
      <c r="K357" s="79">
        <f t="shared" si="23"/>
        <v>1.4195117643232495E-3</v>
      </c>
    </row>
    <row r="358" spans="2:11">
      <c r="B358" s="233" t="s">
        <v>807</v>
      </c>
      <c r="C358" s="234" t="s">
        <v>808</v>
      </c>
      <c r="D358" s="235">
        <v>161.67099999999999</v>
      </c>
      <c r="E358" s="230">
        <v>113.3</v>
      </c>
      <c r="F358" s="236">
        <v>1.9770520741394528</v>
      </c>
      <c r="G358" s="232">
        <v>8.42</v>
      </c>
      <c r="H358" s="232">
        <f t="shared" si="20"/>
        <v>18317.3243</v>
      </c>
      <c r="I358" s="76">
        <f t="shared" si="21"/>
        <v>5.1716140909396544E-4</v>
      </c>
      <c r="J358" s="76">
        <f t="shared" si="22"/>
        <v>1.0224550365141064E-3</v>
      </c>
      <c r="K358" s="79">
        <f t="shared" si="23"/>
        <v>4.3544990645711891E-3</v>
      </c>
    </row>
    <row r="359" spans="2:11">
      <c r="B359" s="233" t="s">
        <v>809</v>
      </c>
      <c r="C359" s="234" t="s">
        <v>810</v>
      </c>
      <c r="D359" s="235">
        <v>117.36499999999999</v>
      </c>
      <c r="E359" s="230">
        <v>133.84</v>
      </c>
      <c r="F359" s="236">
        <v>1.972504482964734</v>
      </c>
      <c r="G359" s="232">
        <v>-8.843</v>
      </c>
      <c r="H359" s="232">
        <f t="shared" si="20"/>
        <v>15708.131600000001</v>
      </c>
      <c r="I359" s="76">
        <f t="shared" si="21"/>
        <v>4.4349487618611667E-4</v>
      </c>
      <c r="J359" s="76">
        <f t="shared" si="22"/>
        <v>8.7479563144900478E-4</v>
      </c>
      <c r="K359" s="79">
        <f t="shared" si="23"/>
        <v>-3.9218251901138295E-3</v>
      </c>
    </row>
    <row r="360" spans="2:11">
      <c r="B360" s="233" t="s">
        <v>811</v>
      </c>
      <c r="C360" s="234" t="s">
        <v>812</v>
      </c>
      <c r="D360" s="235">
        <v>781.84900000000005</v>
      </c>
      <c r="E360" s="230">
        <v>75.599999999999994</v>
      </c>
      <c r="F360" s="236">
        <v>0.62169312169312174</v>
      </c>
      <c r="G360" s="232">
        <v>9.1999999999999993</v>
      </c>
      <c r="H360" s="232">
        <f t="shared" si="20"/>
        <v>59107.784399999997</v>
      </c>
      <c r="I360" s="76">
        <f t="shared" si="21"/>
        <v>1.6688171573577648E-3</v>
      </c>
      <c r="J360" s="76">
        <f t="shared" si="22"/>
        <v>1.0374921480927903E-3</v>
      </c>
      <c r="K360" s="79">
        <f t="shared" si="23"/>
        <v>1.5353117847691436E-2</v>
      </c>
    </row>
    <row r="361" spans="2:11">
      <c r="B361" s="233" t="s">
        <v>813</v>
      </c>
      <c r="C361" s="234" t="s">
        <v>814</v>
      </c>
      <c r="D361" s="235">
        <v>116.196</v>
      </c>
      <c r="E361" s="230">
        <v>252.67</v>
      </c>
      <c r="F361" s="236">
        <v>1.7730636798986823</v>
      </c>
      <c r="G361" s="232">
        <v>10.458</v>
      </c>
      <c r="H361" s="232">
        <f t="shared" si="20"/>
        <v>29359.243319999998</v>
      </c>
      <c r="I361" s="76">
        <f t="shared" si="21"/>
        <v>8.2891296767092734E-4</v>
      </c>
      <c r="J361" s="76">
        <f t="shared" si="22"/>
        <v>1.4697154767743519E-3</v>
      </c>
      <c r="K361" s="79">
        <f t="shared" si="23"/>
        <v>8.6687718159025578E-3</v>
      </c>
    </row>
    <row r="362" spans="2:11">
      <c r="B362" s="233" t="s">
        <v>815</v>
      </c>
      <c r="C362" s="234" t="s">
        <v>816</v>
      </c>
      <c r="D362" s="235">
        <v>1223.952</v>
      </c>
      <c r="E362" s="230">
        <v>42.63</v>
      </c>
      <c r="F362" s="236">
        <v>3.7532254281022754</v>
      </c>
      <c r="G362" s="232">
        <v>2.3149999999999999</v>
      </c>
      <c r="H362" s="232">
        <f t="shared" si="20"/>
        <v>52177.073760000007</v>
      </c>
      <c r="I362" s="76">
        <f t="shared" si="21"/>
        <v>1.4731392285346704E-3</v>
      </c>
      <c r="J362" s="76">
        <f t="shared" si="22"/>
        <v>5.5290236116712944E-3</v>
      </c>
      <c r="K362" s="79">
        <f t="shared" si="23"/>
        <v>3.410317314057762E-3</v>
      </c>
    </row>
    <row r="363" spans="2:11">
      <c r="B363" s="233" t="s">
        <v>817</v>
      </c>
      <c r="C363" s="234" t="s">
        <v>818</v>
      </c>
      <c r="D363" s="235">
        <v>456.28300000000002</v>
      </c>
      <c r="E363" s="230">
        <v>241.02</v>
      </c>
      <c r="F363" s="236">
        <v>2.3234586341382455</v>
      </c>
      <c r="G363" s="232">
        <v>12.132999999999999</v>
      </c>
      <c r="H363" s="232">
        <f t="shared" si="20"/>
        <v>109973.32866000001</v>
      </c>
      <c r="I363" s="76">
        <f t="shared" si="21"/>
        <v>3.1049273726381195E-3</v>
      </c>
      <c r="J363" s="76">
        <f t="shared" si="22"/>
        <v>7.214170312328216E-3</v>
      </c>
      <c r="K363" s="79">
        <f t="shared" si="23"/>
        <v>3.7672083812218302E-2</v>
      </c>
    </row>
    <row r="364" spans="2:11">
      <c r="B364" s="233" t="s">
        <v>819</v>
      </c>
      <c r="C364" s="234" t="s">
        <v>820</v>
      </c>
      <c r="D364" s="235">
        <v>108.02800000000001</v>
      </c>
      <c r="E364" s="230">
        <v>659.11</v>
      </c>
      <c r="F364" s="236" t="s">
        <v>98</v>
      </c>
      <c r="G364" s="232">
        <v>-4.7</v>
      </c>
      <c r="H364" s="232">
        <f t="shared" si="20"/>
        <v>71202.335080000004</v>
      </c>
      <c r="I364" s="76">
        <f t="shared" si="21"/>
        <v>2.0102881478575715E-3</v>
      </c>
      <c r="J364" s="76" t="str">
        <f t="shared" si="22"/>
        <v/>
      </c>
      <c r="K364" s="79">
        <f t="shared" si="23"/>
        <v>-9.448354294930586E-3</v>
      </c>
    </row>
    <row r="365" spans="2:11">
      <c r="B365" s="233" t="s">
        <v>821</v>
      </c>
      <c r="C365" s="234" t="s">
        <v>822</v>
      </c>
      <c r="D365" s="235">
        <v>508.72</v>
      </c>
      <c r="E365" s="230">
        <v>2485.63</v>
      </c>
      <c r="F365" s="236" t="s">
        <v>98</v>
      </c>
      <c r="G365" s="232">
        <v>18.914999999999999</v>
      </c>
      <c r="H365" s="232">
        <f t="shared" si="20"/>
        <v>1264489.6936000001</v>
      </c>
      <c r="I365" s="76">
        <f t="shared" si="21"/>
        <v>3.570091684880923E-2</v>
      </c>
      <c r="J365" s="76" t="str">
        <f t="shared" si="22"/>
        <v/>
      </c>
      <c r="K365" s="79">
        <f t="shared" si="23"/>
        <v>0.67528284219522661</v>
      </c>
    </row>
    <row r="366" spans="2:11">
      <c r="B366" s="233" t="s">
        <v>823</v>
      </c>
      <c r="C366" s="234" t="s">
        <v>824</v>
      </c>
      <c r="D366" s="235">
        <v>72.825000000000003</v>
      </c>
      <c r="E366" s="230">
        <v>189.58</v>
      </c>
      <c r="F366" s="236">
        <v>1.0338643316805569</v>
      </c>
      <c r="G366" s="232">
        <v>15.15</v>
      </c>
      <c r="H366" s="232">
        <f t="shared" si="20"/>
        <v>13806.163500000001</v>
      </c>
      <c r="I366" s="76">
        <f t="shared" si="21"/>
        <v>3.8979573942694645E-4</v>
      </c>
      <c r="J366" s="76">
        <f t="shared" si="22"/>
        <v>4.0299591163456852E-4</v>
      </c>
      <c r="K366" s="79">
        <f t="shared" si="23"/>
        <v>5.9054054523182391E-3</v>
      </c>
    </row>
    <row r="367" spans="2:11">
      <c r="B367" s="233" t="s">
        <v>825</v>
      </c>
      <c r="C367" s="234" t="s">
        <v>826</v>
      </c>
      <c r="D367" s="235">
        <v>46.286000000000001</v>
      </c>
      <c r="E367" s="230">
        <v>104.34</v>
      </c>
      <c r="F367" s="236">
        <v>2.6356143377419974</v>
      </c>
      <c r="G367" s="232">
        <v>90.3</v>
      </c>
      <c r="H367" s="232">
        <f t="shared" si="20"/>
        <v>4829.4812400000001</v>
      </c>
      <c r="I367" s="76">
        <f t="shared" si="21"/>
        <v>1.3635295648891643E-4</v>
      </c>
      <c r="J367" s="76">
        <f t="shared" si="22"/>
        <v>3.5937380711569884E-4</v>
      </c>
      <c r="K367" s="79">
        <f t="shared" si="23"/>
        <v>1.2312671970949153E-2</v>
      </c>
    </row>
    <row r="368" spans="2:11">
      <c r="B368" s="233" t="s">
        <v>827</v>
      </c>
      <c r="C368" s="234" t="s">
        <v>828</v>
      </c>
      <c r="D368" s="235">
        <v>156.70699999999999</v>
      </c>
      <c r="E368" s="230">
        <v>117.6</v>
      </c>
      <c r="F368" s="236">
        <v>3.3333333333333335</v>
      </c>
      <c r="G368" s="232">
        <v>-1.08</v>
      </c>
      <c r="H368" s="232">
        <f t="shared" si="20"/>
        <v>18428.743199999997</v>
      </c>
      <c r="I368" s="76">
        <f t="shared" si="21"/>
        <v>5.2030714994453814E-4</v>
      </c>
      <c r="J368" s="76">
        <f t="shared" si="22"/>
        <v>1.7343571664817938E-3</v>
      </c>
      <c r="K368" s="79">
        <f t="shared" si="23"/>
        <v>-5.6193172194010123E-4</v>
      </c>
    </row>
    <row r="369" spans="2:11">
      <c r="B369" s="233" t="s">
        <v>829</v>
      </c>
      <c r="C369" s="234" t="s">
        <v>830</v>
      </c>
      <c r="D369" s="235">
        <v>597.13900000000001</v>
      </c>
      <c r="E369" s="230">
        <v>71.5</v>
      </c>
      <c r="F369" s="236">
        <v>1.118881118881119</v>
      </c>
      <c r="G369" s="232">
        <v>9.5500000000000007</v>
      </c>
      <c r="H369" s="232">
        <f t="shared" si="20"/>
        <v>42695.438500000004</v>
      </c>
      <c r="I369" s="76">
        <f t="shared" si="21"/>
        <v>1.2054398762020469E-3</v>
      </c>
      <c r="J369" s="76">
        <f t="shared" si="22"/>
        <v>1.3487439174288637E-3</v>
      </c>
      <c r="K369" s="79">
        <f t="shared" si="23"/>
        <v>1.1511950817729549E-2</v>
      </c>
    </row>
    <row r="370" spans="2:11">
      <c r="B370" s="233" t="s">
        <v>831</v>
      </c>
      <c r="C370" s="234" t="s">
        <v>832</v>
      </c>
      <c r="D370" s="235">
        <v>417.62299999999999</v>
      </c>
      <c r="E370" s="230">
        <v>34.119999999999997</v>
      </c>
      <c r="F370" s="236">
        <v>0.23446658851113719</v>
      </c>
      <c r="G370" s="232">
        <v>33</v>
      </c>
      <c r="H370" s="232">
        <f t="shared" si="20"/>
        <v>14249.296759999999</v>
      </c>
      <c r="I370" s="76">
        <f t="shared" si="21"/>
        <v>4.0230692377923757E-4</v>
      </c>
      <c r="J370" s="76">
        <f t="shared" si="22"/>
        <v>9.4327531952927935E-5</v>
      </c>
      <c r="K370" s="79">
        <f t="shared" si="23"/>
        <v>1.3276128484714839E-2</v>
      </c>
    </row>
    <row r="371" spans="2:11">
      <c r="B371" s="233" t="s">
        <v>833</v>
      </c>
      <c r="C371" s="234" t="s">
        <v>834</v>
      </c>
      <c r="D371" s="235">
        <v>241.959</v>
      </c>
      <c r="E371" s="230">
        <v>232.47</v>
      </c>
      <c r="F371" s="236">
        <v>6.5040650406504055</v>
      </c>
      <c r="G371" s="232">
        <v>6.1669999999999998</v>
      </c>
      <c r="H371" s="232">
        <f t="shared" si="20"/>
        <v>56248.208729999998</v>
      </c>
      <c r="I371" s="76">
        <f t="shared" si="21"/>
        <v>1.5880814473442657E-3</v>
      </c>
      <c r="J371" s="76">
        <f t="shared" si="22"/>
        <v>1.0328985023377335E-2</v>
      </c>
      <c r="K371" s="79">
        <f t="shared" si="23"/>
        <v>9.7936982857720865E-3</v>
      </c>
    </row>
    <row r="372" spans="2:11">
      <c r="B372" s="233" t="s">
        <v>835</v>
      </c>
      <c r="C372" s="234" t="s">
        <v>836</v>
      </c>
      <c r="D372" s="235">
        <v>408.096</v>
      </c>
      <c r="E372" s="230">
        <v>111.48</v>
      </c>
      <c r="F372" s="236">
        <v>3.5163257983494796</v>
      </c>
      <c r="G372" s="232">
        <v>11.637</v>
      </c>
      <c r="H372" s="232">
        <f t="shared" si="20"/>
        <v>45494.542079999999</v>
      </c>
      <c r="I372" s="76">
        <f t="shared" si="21"/>
        <v>1.284468249993123E-3</v>
      </c>
      <c r="J372" s="76">
        <f t="shared" si="22"/>
        <v>4.5166088446116272E-3</v>
      </c>
      <c r="K372" s="79">
        <f t="shared" si="23"/>
        <v>1.4947357025169973E-2</v>
      </c>
    </row>
    <row r="373" spans="2:11">
      <c r="B373" s="233" t="s">
        <v>837</v>
      </c>
      <c r="C373" s="234" t="s">
        <v>838</v>
      </c>
      <c r="D373" s="235">
        <v>153.09899999999999</v>
      </c>
      <c r="E373" s="230">
        <v>286.79000000000002</v>
      </c>
      <c r="F373" s="236" t="s">
        <v>98</v>
      </c>
      <c r="G373" s="232">
        <v>16.27</v>
      </c>
      <c r="H373" s="232">
        <f t="shared" si="20"/>
        <v>43907.262210000001</v>
      </c>
      <c r="I373" s="76">
        <f t="shared" si="21"/>
        <v>1.2396538502068132E-3</v>
      </c>
      <c r="J373" s="76" t="str">
        <f t="shared" si="22"/>
        <v/>
      </c>
      <c r="K373" s="79">
        <f t="shared" si="23"/>
        <v>2.016916814286485E-2</v>
      </c>
    </row>
    <row r="374" spans="2:11">
      <c r="B374" s="233" t="s">
        <v>839</v>
      </c>
      <c r="C374" s="234" t="s">
        <v>840</v>
      </c>
      <c r="D374" s="235">
        <v>127.181</v>
      </c>
      <c r="E374" s="230">
        <v>93.19</v>
      </c>
      <c r="F374" s="236" t="s">
        <v>98</v>
      </c>
      <c r="G374" s="232">
        <v>26.65</v>
      </c>
      <c r="H374" s="232">
        <f t="shared" si="20"/>
        <v>11851.997389999999</v>
      </c>
      <c r="I374" s="76">
        <f t="shared" si="21"/>
        <v>3.3462287233678557E-4</v>
      </c>
      <c r="J374" s="76" t="str">
        <f t="shared" si="22"/>
        <v/>
      </c>
      <c r="K374" s="79">
        <f t="shared" si="23"/>
        <v>8.9176995477753349E-3</v>
      </c>
    </row>
    <row r="375" spans="2:11">
      <c r="B375" s="233" t="s">
        <v>841</v>
      </c>
      <c r="C375" s="234" t="s">
        <v>842</v>
      </c>
      <c r="D375" s="235">
        <v>127.26600000000001</v>
      </c>
      <c r="E375" s="230">
        <v>106.15</v>
      </c>
      <c r="F375" s="236">
        <v>2.0725388601036272</v>
      </c>
      <c r="G375" s="232">
        <v>7.5330000000000004</v>
      </c>
      <c r="H375" s="232">
        <f t="shared" si="20"/>
        <v>13509.285900000001</v>
      </c>
      <c r="I375" s="76">
        <f t="shared" si="21"/>
        <v>3.8141385813086464E-4</v>
      </c>
      <c r="J375" s="76">
        <f t="shared" si="22"/>
        <v>7.9049504275826882E-4</v>
      </c>
      <c r="K375" s="79">
        <f t="shared" si="23"/>
        <v>2.8731905932998037E-3</v>
      </c>
    </row>
    <row r="376" spans="2:11">
      <c r="B376" s="233" t="s">
        <v>843</v>
      </c>
      <c r="C376" s="234" t="s">
        <v>844</v>
      </c>
      <c r="D376" s="235">
        <v>662.43399999999997</v>
      </c>
      <c r="E376" s="230">
        <v>300.36</v>
      </c>
      <c r="F376" s="236">
        <v>1.2917831935011319</v>
      </c>
      <c r="G376" s="232">
        <v>11.132999999999999</v>
      </c>
      <c r="H376" s="232">
        <f t="shared" si="20"/>
        <v>198968.67624</v>
      </c>
      <c r="I376" s="76">
        <f t="shared" si="21"/>
        <v>5.6175737943253753E-3</v>
      </c>
      <c r="J376" s="76">
        <f t="shared" si="22"/>
        <v>7.2566874157619045E-3</v>
      </c>
      <c r="K376" s="79">
        <f t="shared" si="23"/>
        <v>6.2540449052224403E-2</v>
      </c>
    </row>
    <row r="377" spans="2:11">
      <c r="B377" s="233" t="s">
        <v>845</v>
      </c>
      <c r="C377" s="234" t="s">
        <v>846</v>
      </c>
      <c r="D377" s="235">
        <v>55.462000000000003</v>
      </c>
      <c r="E377" s="230">
        <v>594.80999999999995</v>
      </c>
      <c r="F377" s="236" t="s">
        <v>98</v>
      </c>
      <c r="G377" s="232">
        <v>23.15</v>
      </c>
      <c r="H377" s="232">
        <f t="shared" si="20"/>
        <v>32989.352220000001</v>
      </c>
      <c r="I377" s="76">
        <f t="shared" si="21"/>
        <v>9.3140349538891644E-4</v>
      </c>
      <c r="J377" s="76" t="str">
        <f t="shared" si="22"/>
        <v/>
      </c>
      <c r="K377" s="79">
        <f t="shared" si="23"/>
        <v>2.1561990918253414E-2</v>
      </c>
    </row>
    <row r="378" spans="2:11">
      <c r="B378" s="233" t="s">
        <v>847</v>
      </c>
      <c r="C378" s="234" t="s">
        <v>848</v>
      </c>
      <c r="D378" s="235">
        <v>288.2</v>
      </c>
      <c r="E378" s="230">
        <v>117.01</v>
      </c>
      <c r="F378" s="236">
        <v>1.9485514058627467</v>
      </c>
      <c r="G378" s="232">
        <v>11.042999999999999</v>
      </c>
      <c r="H378" s="232">
        <f t="shared" si="20"/>
        <v>33722.281999999999</v>
      </c>
      <c r="I378" s="76">
        <f t="shared" si="21"/>
        <v>9.5209663766143324E-4</v>
      </c>
      <c r="J378" s="76">
        <f t="shared" si="22"/>
        <v>1.8552092418323799E-3</v>
      </c>
      <c r="K378" s="79">
        <f t="shared" si="23"/>
        <v>1.0514003169695207E-2</v>
      </c>
    </row>
    <row r="379" spans="2:11">
      <c r="B379" s="233" t="s">
        <v>849</v>
      </c>
      <c r="C379" s="234" t="s">
        <v>850</v>
      </c>
      <c r="D379" s="235">
        <v>739.745</v>
      </c>
      <c r="E379" s="230">
        <v>160.29</v>
      </c>
      <c r="F379" s="236">
        <v>1.9714267889450372</v>
      </c>
      <c r="G379" s="232">
        <v>13.07</v>
      </c>
      <c r="H379" s="232">
        <f t="shared" si="20"/>
        <v>118573.72605</v>
      </c>
      <c r="I379" s="76">
        <f t="shared" si="21"/>
        <v>3.3477463324454999E-3</v>
      </c>
      <c r="J379" s="76">
        <f t="shared" si="22"/>
        <v>6.599836802375557E-3</v>
      </c>
      <c r="K379" s="79">
        <f t="shared" si="23"/>
        <v>4.3755044565062684E-2</v>
      </c>
    </row>
    <row r="380" spans="2:11">
      <c r="B380" s="233" t="s">
        <v>851</v>
      </c>
      <c r="C380" s="234" t="s">
        <v>852</v>
      </c>
      <c r="D380" s="235">
        <v>570.93200000000002</v>
      </c>
      <c r="E380" s="230">
        <v>43.31</v>
      </c>
      <c r="F380" s="236">
        <v>3.6019395058877857</v>
      </c>
      <c r="G380" s="232">
        <v>3.8</v>
      </c>
      <c r="H380" s="232">
        <f t="shared" si="20"/>
        <v>24727.064920000001</v>
      </c>
      <c r="I380" s="76">
        <f t="shared" si="21"/>
        <v>6.98130552658565E-4</v>
      </c>
      <c r="J380" s="76">
        <f t="shared" si="22"/>
        <v>2.5146240178881584E-3</v>
      </c>
      <c r="K380" s="79">
        <f t="shared" si="23"/>
        <v>2.652896100102547E-3</v>
      </c>
    </row>
    <row r="381" spans="2:11">
      <c r="B381" s="233" t="s">
        <v>853</v>
      </c>
      <c r="C381" s="234" t="s">
        <v>854</v>
      </c>
      <c r="D381" s="235">
        <v>109.545</v>
      </c>
      <c r="E381" s="230">
        <v>178.69</v>
      </c>
      <c r="F381" s="236" t="s">
        <v>98</v>
      </c>
      <c r="G381" s="232">
        <v>8.8000000000000007</v>
      </c>
      <c r="H381" s="232">
        <f t="shared" si="20"/>
        <v>19574.59605</v>
      </c>
      <c r="I381" s="76">
        <f t="shared" si="21"/>
        <v>5.5265853843419538E-4</v>
      </c>
      <c r="J381" s="76" t="str">
        <f t="shared" si="22"/>
        <v/>
      </c>
      <c r="K381" s="79">
        <f t="shared" si="23"/>
        <v>4.8633951382209195E-3</v>
      </c>
    </row>
    <row r="382" spans="2:11">
      <c r="B382" s="233" t="s">
        <v>855</v>
      </c>
      <c r="C382" s="234" t="s">
        <v>856</v>
      </c>
      <c r="D382" s="235">
        <v>143.76900000000001</v>
      </c>
      <c r="E382" s="230">
        <v>115.98</v>
      </c>
      <c r="F382" s="236">
        <v>0.24142093464390416</v>
      </c>
      <c r="G382" s="232">
        <v>17.5</v>
      </c>
      <c r="H382" s="232">
        <f t="shared" si="20"/>
        <v>16674.32862</v>
      </c>
      <c r="I382" s="76">
        <f t="shared" si="21"/>
        <v>4.7077395931757548E-4</v>
      </c>
      <c r="J382" s="76">
        <f t="shared" si="22"/>
        <v>1.1365468926446039E-4</v>
      </c>
      <c r="K382" s="79">
        <f t="shared" si="23"/>
        <v>8.2385442880575713E-3</v>
      </c>
    </row>
    <row r="383" spans="2:11">
      <c r="B383" s="233" t="s">
        <v>857</v>
      </c>
      <c r="C383" s="234" t="s">
        <v>858</v>
      </c>
      <c r="D383" s="235">
        <v>137.173</v>
      </c>
      <c r="E383" s="230">
        <v>81.099999999999994</v>
      </c>
      <c r="F383" s="236" t="s">
        <v>98</v>
      </c>
      <c r="G383" s="232">
        <v>14.95</v>
      </c>
      <c r="H383" s="232">
        <f t="shared" si="20"/>
        <v>11124.730299999999</v>
      </c>
      <c r="I383" s="76">
        <f t="shared" si="21"/>
        <v>3.140896073854156E-4</v>
      </c>
      <c r="J383" s="76" t="str">
        <f t="shared" si="22"/>
        <v/>
      </c>
      <c r="K383" s="79">
        <f t="shared" si="23"/>
        <v>4.6956396304119628E-3</v>
      </c>
    </row>
    <row r="384" spans="2:11">
      <c r="B384" s="233" t="s">
        <v>859</v>
      </c>
      <c r="C384" s="234" t="s">
        <v>52</v>
      </c>
      <c r="D384" s="235">
        <v>258.09199999999998</v>
      </c>
      <c r="E384" s="230">
        <v>92.9</v>
      </c>
      <c r="F384" s="236">
        <v>2.5403659849300322</v>
      </c>
      <c r="G384" s="232">
        <v>7.7</v>
      </c>
      <c r="H384" s="232">
        <f t="shared" si="20"/>
        <v>23976.746800000001</v>
      </c>
      <c r="I384" s="76">
        <f t="shared" si="21"/>
        <v>6.7694647741631275E-4</v>
      </c>
      <c r="J384" s="76">
        <f t="shared" si="22"/>
        <v>1.7196918048466071E-3</v>
      </c>
      <c r="K384" s="79">
        <f t="shared" si="23"/>
        <v>5.2124878761056082E-3</v>
      </c>
    </row>
    <row r="385" spans="2:11">
      <c r="B385" s="233" t="s">
        <v>860</v>
      </c>
      <c r="C385" s="234" t="s">
        <v>861</v>
      </c>
      <c r="D385" s="235">
        <v>87.025999999999996</v>
      </c>
      <c r="E385" s="230">
        <v>275.69</v>
      </c>
      <c r="F385" s="236" t="s">
        <v>98</v>
      </c>
      <c r="G385" s="232">
        <v>11.645</v>
      </c>
      <c r="H385" s="232">
        <f t="shared" si="20"/>
        <v>23992.197939999998</v>
      </c>
      <c r="I385" s="76">
        <f t="shared" si="21"/>
        <v>6.773827165309146E-4</v>
      </c>
      <c r="J385" s="76" t="str">
        <f t="shared" si="22"/>
        <v/>
      </c>
      <c r="K385" s="79">
        <f t="shared" si="23"/>
        <v>7.8881217340025008E-3</v>
      </c>
    </row>
    <row r="386" spans="2:11">
      <c r="B386" s="233" t="s">
        <v>862</v>
      </c>
      <c r="C386" s="234" t="s">
        <v>863</v>
      </c>
      <c r="D386" s="235">
        <v>37.896999999999998</v>
      </c>
      <c r="E386" s="230">
        <v>403.49</v>
      </c>
      <c r="F386" s="236">
        <v>0.88230191578477779</v>
      </c>
      <c r="G386" s="232">
        <v>11.4</v>
      </c>
      <c r="H386" s="232">
        <f t="shared" si="20"/>
        <v>15291.060529999999</v>
      </c>
      <c r="I386" s="76">
        <f t="shared" si="21"/>
        <v>4.3171951758455888E-4</v>
      </c>
      <c r="J386" s="76">
        <f t="shared" si="22"/>
        <v>3.8090695744653636E-4</v>
      </c>
      <c r="K386" s="79">
        <f t="shared" si="23"/>
        <v>4.9216025004639712E-3</v>
      </c>
    </row>
    <row r="387" spans="2:11">
      <c r="B387" s="233" t="s">
        <v>864</v>
      </c>
      <c r="C387" s="234" t="s">
        <v>865</v>
      </c>
      <c r="D387" s="237">
        <v>2504.0140000000001</v>
      </c>
      <c r="E387" s="230">
        <v>185.47</v>
      </c>
      <c r="F387" s="236">
        <v>8.6267320860516528E-2</v>
      </c>
      <c r="G387" s="232">
        <v>25.13</v>
      </c>
      <c r="H387" s="232">
        <f t="shared" si="20"/>
        <v>464419.47658000002</v>
      </c>
      <c r="I387" s="76">
        <f t="shared" si="21"/>
        <v>1.3112167857332454E-2</v>
      </c>
      <c r="J387" s="76">
        <f t="shared" si="22"/>
        <v>1.1311515917254503E-3</v>
      </c>
      <c r="K387" s="79">
        <f t="shared" si="23"/>
        <v>0.32950877825476454</v>
      </c>
    </row>
    <row r="388" spans="2:11">
      <c r="B388" s="233" t="s">
        <v>866</v>
      </c>
      <c r="C388" s="234" t="s">
        <v>867</v>
      </c>
      <c r="D388" s="235">
        <v>146.08199999999999</v>
      </c>
      <c r="E388" s="230">
        <v>64.209999999999994</v>
      </c>
      <c r="F388" s="236">
        <v>1.24591185173649</v>
      </c>
      <c r="G388" s="232">
        <v>8.7899999999999991</v>
      </c>
      <c r="H388" s="232">
        <f t="shared" si="20"/>
        <v>9379.9252199999992</v>
      </c>
      <c r="I388" s="76">
        <f t="shared" si="21"/>
        <v>2.6482772617457146E-4</v>
      </c>
      <c r="J388" s="76">
        <f t="shared" si="22"/>
        <v>3.2995200270932447E-4</v>
      </c>
      <c r="K388" s="79">
        <f t="shared" si="23"/>
        <v>2.327835713074483E-3</v>
      </c>
    </row>
    <row r="389" spans="2:11">
      <c r="B389" s="233" t="s">
        <v>868</v>
      </c>
      <c r="C389" s="234" t="s">
        <v>869</v>
      </c>
      <c r="D389" s="235">
        <v>521.17100000000005</v>
      </c>
      <c r="E389" s="230">
        <v>80.900000000000006</v>
      </c>
      <c r="F389" s="236">
        <v>1.334981458590853</v>
      </c>
      <c r="G389" s="232">
        <v>12.4</v>
      </c>
      <c r="H389" s="232">
        <f t="shared" si="20"/>
        <v>42162.733900000007</v>
      </c>
      <c r="I389" s="76">
        <f t="shared" si="21"/>
        <v>1.1903997831701821E-3</v>
      </c>
      <c r="J389" s="76">
        <f t="shared" si="22"/>
        <v>1.5891616388427649E-3</v>
      </c>
      <c r="K389" s="79">
        <f t="shared" si="23"/>
        <v>1.4760957311310259E-2</v>
      </c>
    </row>
    <row r="390" spans="2:11">
      <c r="B390" s="233" t="s">
        <v>870</v>
      </c>
      <c r="C390" s="234" t="s">
        <v>871</v>
      </c>
      <c r="D390" s="235">
        <v>58.84</v>
      </c>
      <c r="E390" s="230">
        <v>487.64</v>
      </c>
      <c r="F390" s="236" t="s">
        <v>98</v>
      </c>
      <c r="G390" s="232">
        <v>7</v>
      </c>
      <c r="H390" s="232">
        <f t="shared" si="20"/>
        <v>28692.7376</v>
      </c>
      <c r="I390" s="76">
        <f t="shared" si="21"/>
        <v>8.1009520631675474E-4</v>
      </c>
      <c r="J390" s="76" t="str">
        <f t="shared" si="22"/>
        <v/>
      </c>
      <c r="K390" s="79">
        <f t="shared" si="23"/>
        <v>5.6706664442172832E-3</v>
      </c>
    </row>
    <row r="391" spans="2:11">
      <c r="B391" s="233" t="s">
        <v>872</v>
      </c>
      <c r="C391" s="234" t="s">
        <v>873</v>
      </c>
      <c r="D391" s="235">
        <v>358.95699999999999</v>
      </c>
      <c r="E391" s="230">
        <v>239.3</v>
      </c>
      <c r="F391" s="236" t="s">
        <v>98</v>
      </c>
      <c r="G391" s="232">
        <v>9.0679999999999996</v>
      </c>
      <c r="H391" s="232">
        <f t="shared" si="20"/>
        <v>85898.410100000008</v>
      </c>
      <c r="I391" s="76">
        <f t="shared" si="21"/>
        <v>2.4252091669440673E-3</v>
      </c>
      <c r="J391" s="76" t="str">
        <f t="shared" si="22"/>
        <v/>
      </c>
      <c r="K391" s="79">
        <f t="shared" si="23"/>
        <v>2.1991796725848802E-2</v>
      </c>
    </row>
    <row r="392" spans="2:11">
      <c r="B392" s="233" t="s">
        <v>874</v>
      </c>
      <c r="C392" s="234" t="s">
        <v>875</v>
      </c>
      <c r="D392" s="235">
        <v>115.45699999999999</v>
      </c>
      <c r="E392" s="230">
        <v>119.51</v>
      </c>
      <c r="F392" s="236" t="s">
        <v>98</v>
      </c>
      <c r="G392" s="232">
        <v>11.865</v>
      </c>
      <c r="H392" s="232">
        <f t="shared" si="20"/>
        <v>13798.26607</v>
      </c>
      <c r="I392" s="76">
        <f t="shared" si="21"/>
        <v>3.8957276766752734E-4</v>
      </c>
      <c r="J392" s="76" t="str">
        <f t="shared" si="22"/>
        <v/>
      </c>
      <c r="K392" s="79">
        <f t="shared" si="23"/>
        <v>4.6222808883752122E-3</v>
      </c>
    </row>
    <row r="393" spans="2:11">
      <c r="B393" s="233" t="s">
        <v>876</v>
      </c>
      <c r="C393" s="234" t="s">
        <v>877</v>
      </c>
      <c r="D393" s="235">
        <v>315.786</v>
      </c>
      <c r="E393" s="230">
        <v>134.27000000000001</v>
      </c>
      <c r="F393" s="236">
        <v>1.370373128770388</v>
      </c>
      <c r="G393" s="232">
        <v>8.7629999999999999</v>
      </c>
      <c r="H393" s="232">
        <f t="shared" si="20"/>
        <v>42400.586220000005</v>
      </c>
      <c r="I393" s="76">
        <f t="shared" si="21"/>
        <v>1.1971151766934311E-3</v>
      </c>
      <c r="J393" s="76">
        <f t="shared" si="22"/>
        <v>1.6404944701838928E-3</v>
      </c>
      <c r="K393" s="79">
        <f t="shared" si="23"/>
        <v>1.0490320293364537E-2</v>
      </c>
    </row>
    <row r="394" spans="2:11">
      <c r="B394" s="233" t="s">
        <v>878</v>
      </c>
      <c r="C394" s="234" t="s">
        <v>879</v>
      </c>
      <c r="D394" s="235">
        <v>567.28599999999994</v>
      </c>
      <c r="E394" s="230">
        <v>51.92</v>
      </c>
      <c r="F394" s="236">
        <v>1.6949152542372881</v>
      </c>
      <c r="G394" s="232">
        <v>8.6120000000000001</v>
      </c>
      <c r="H394" s="232">
        <f t="shared" si="20"/>
        <v>29453.489119999998</v>
      </c>
      <c r="I394" s="76">
        <f t="shared" si="21"/>
        <v>8.3157385252129754E-4</v>
      </c>
      <c r="J394" s="76">
        <f t="shared" si="22"/>
        <v>1.4094472076632161E-3</v>
      </c>
      <c r="K394" s="79">
        <f t="shared" si="23"/>
        <v>7.1615140179134146E-3</v>
      </c>
    </row>
    <row r="395" spans="2:11">
      <c r="B395" s="233" t="s">
        <v>880</v>
      </c>
      <c r="C395" s="234" t="s">
        <v>881</v>
      </c>
      <c r="D395" s="235">
        <v>341.85899999999998</v>
      </c>
      <c r="E395" s="230">
        <v>305.49</v>
      </c>
      <c r="F395" s="236">
        <v>2.6187436577302039</v>
      </c>
      <c r="G395" s="232">
        <v>-4.1369999999999996</v>
      </c>
      <c r="H395" s="232">
        <f t="shared" si="20"/>
        <v>104434.50590999999</v>
      </c>
      <c r="I395" s="76">
        <f t="shared" si="21"/>
        <v>2.9485472523106257E-3</v>
      </c>
      <c r="J395" s="76">
        <f t="shared" si="22"/>
        <v>7.7214894165062702E-3</v>
      </c>
      <c r="K395" s="79">
        <f t="shared" si="23"/>
        <v>-1.2198139982809057E-2</v>
      </c>
    </row>
    <row r="396" spans="2:11">
      <c r="B396" s="233" t="s">
        <v>882</v>
      </c>
      <c r="C396" s="234" t="s">
        <v>883</v>
      </c>
      <c r="D396" s="235">
        <v>107.82899999999999</v>
      </c>
      <c r="E396" s="230">
        <v>347.11</v>
      </c>
      <c r="F396" s="236">
        <v>0.81818443721010625</v>
      </c>
      <c r="G396" s="232">
        <v>15.65</v>
      </c>
      <c r="H396" s="232">
        <f t="shared" si="20"/>
        <v>37428.524189999996</v>
      </c>
      <c r="I396" s="76">
        <f t="shared" si="21"/>
        <v>1.0567366714366666E-3</v>
      </c>
      <c r="J396" s="76">
        <f t="shared" si="22"/>
        <v>8.6460549879869002E-4</v>
      </c>
      <c r="K396" s="79">
        <f t="shared" si="23"/>
        <v>1.6537928907983834E-2</v>
      </c>
    </row>
    <row r="397" spans="2:11">
      <c r="B397" s="233" t="s">
        <v>884</v>
      </c>
      <c r="C397" s="234" t="s">
        <v>885</v>
      </c>
      <c r="D397" s="235">
        <v>315.77199999999999</v>
      </c>
      <c r="E397" s="230">
        <v>161.36000000000001</v>
      </c>
      <c r="F397" s="236">
        <v>2.8383738225086761</v>
      </c>
      <c r="G397" s="232">
        <v>6.2249999999999996</v>
      </c>
      <c r="H397" s="232">
        <f t="shared" si="20"/>
        <v>50952.969920000003</v>
      </c>
      <c r="I397" s="76">
        <f t="shared" si="21"/>
        <v>1.4385785439934389E-3</v>
      </c>
      <c r="J397" s="76">
        <f t="shared" si="22"/>
        <v>4.0832236808936231E-3</v>
      </c>
      <c r="K397" s="79">
        <f t="shared" si="23"/>
        <v>8.9551514363591569E-3</v>
      </c>
    </row>
    <row r="398" spans="2:11">
      <c r="B398" s="233" t="s">
        <v>886</v>
      </c>
      <c r="C398" s="234" t="s">
        <v>887</v>
      </c>
      <c r="D398" s="235">
        <v>185.37700000000001</v>
      </c>
      <c r="E398" s="230">
        <v>316.48</v>
      </c>
      <c r="F398" s="236">
        <v>0.88473205257836185</v>
      </c>
      <c r="G398" s="232">
        <v>9.1999999999999993</v>
      </c>
      <c r="H398" s="232">
        <f t="shared" si="20"/>
        <v>58668.112960000006</v>
      </c>
      <c r="I398" s="76">
        <f t="shared" si="21"/>
        <v>1.6564037121555761E-3</v>
      </c>
      <c r="J398" s="76">
        <f t="shared" si="22"/>
        <v>1.465473456153821E-3</v>
      </c>
      <c r="K398" s="79">
        <f t="shared" si="23"/>
        <v>1.5238914151831299E-2</v>
      </c>
    </row>
    <row r="399" spans="2:11">
      <c r="B399" s="233" t="s">
        <v>888</v>
      </c>
      <c r="C399" s="234" t="s">
        <v>889</v>
      </c>
      <c r="D399" s="235">
        <v>40.755000000000003</v>
      </c>
      <c r="E399" s="230">
        <v>2210.31</v>
      </c>
      <c r="F399" s="236" t="s">
        <v>98</v>
      </c>
      <c r="G399" s="232">
        <v>28.35</v>
      </c>
      <c r="H399" s="232">
        <f t="shared" si="20"/>
        <v>90081.184049999996</v>
      </c>
      <c r="I399" s="76">
        <f t="shared" si="21"/>
        <v>2.5433033402237053E-3</v>
      </c>
      <c r="J399" s="76" t="str">
        <f t="shared" si="22"/>
        <v/>
      </c>
      <c r="K399" s="79">
        <f t="shared" si="23"/>
        <v>7.2102649695342053E-2</v>
      </c>
    </row>
    <row r="400" spans="2:11">
      <c r="B400" s="233" t="s">
        <v>890</v>
      </c>
      <c r="C400" s="234" t="s">
        <v>891</v>
      </c>
      <c r="D400" s="235">
        <v>60.465000000000003</v>
      </c>
      <c r="E400" s="230">
        <v>167.41</v>
      </c>
      <c r="F400" s="236" t="s">
        <v>98</v>
      </c>
      <c r="G400" s="232">
        <v>9.3350000000000009</v>
      </c>
      <c r="H400" s="232">
        <f t="shared" si="20"/>
        <v>10122.44565</v>
      </c>
      <c r="I400" s="76">
        <f t="shared" si="21"/>
        <v>2.8579164566252076E-4</v>
      </c>
      <c r="J400" s="76" t="str">
        <f t="shared" si="22"/>
        <v/>
      </c>
      <c r="K400" s="79">
        <f t="shared" si="23"/>
        <v>2.6678650122596314E-3</v>
      </c>
    </row>
    <row r="401" spans="2:11">
      <c r="B401" s="233" t="s">
        <v>892</v>
      </c>
      <c r="C401" s="234" t="s">
        <v>893</v>
      </c>
      <c r="D401" s="235">
        <v>160.899</v>
      </c>
      <c r="E401" s="230">
        <v>112.28</v>
      </c>
      <c r="F401" s="236" t="s">
        <v>98</v>
      </c>
      <c r="G401" s="232">
        <v>16.3</v>
      </c>
      <c r="H401" s="232">
        <f t="shared" si="20"/>
        <v>18065.739720000001</v>
      </c>
      <c r="I401" s="76">
        <f t="shared" si="21"/>
        <v>5.1005830638266433E-4</v>
      </c>
      <c r="J401" s="76" t="str">
        <f t="shared" si="22"/>
        <v/>
      </c>
      <c r="K401" s="79">
        <f t="shared" si="23"/>
        <v>8.3139503940374282E-3</v>
      </c>
    </row>
    <row r="402" spans="2:11">
      <c r="B402" s="233" t="s">
        <v>894</v>
      </c>
      <c r="C402" s="234" t="s">
        <v>895</v>
      </c>
      <c r="D402" s="235">
        <v>50.798999999999999</v>
      </c>
      <c r="E402" s="230">
        <v>241.51</v>
      </c>
      <c r="F402" s="236" t="s">
        <v>98</v>
      </c>
      <c r="G402" s="232">
        <v>15.15</v>
      </c>
      <c r="H402" s="232">
        <f t="shared" si="20"/>
        <v>12268.466489999999</v>
      </c>
      <c r="I402" s="76">
        <f t="shared" si="21"/>
        <v>3.4638123524353916E-4</v>
      </c>
      <c r="J402" s="76" t="str">
        <f t="shared" si="22"/>
        <v/>
      </c>
      <c r="K402" s="79">
        <f t="shared" si="23"/>
        <v>5.2476757139396186E-3</v>
      </c>
    </row>
    <row r="403" spans="2:11">
      <c r="B403" s="233" t="s">
        <v>896</v>
      </c>
      <c r="C403" s="234" t="s">
        <v>897</v>
      </c>
      <c r="D403" s="235">
        <v>37.741999999999997</v>
      </c>
      <c r="E403" s="230">
        <v>263.61</v>
      </c>
      <c r="F403" s="236">
        <v>1.0621751830355448</v>
      </c>
      <c r="G403" s="232">
        <v>13.7</v>
      </c>
      <c r="H403" s="232">
        <f t="shared" si="20"/>
        <v>9949.1686200000004</v>
      </c>
      <c r="I403" s="76">
        <f t="shared" si="21"/>
        <v>2.8089943588718706E-4</v>
      </c>
      <c r="J403" s="76">
        <f t="shared" si="22"/>
        <v>2.9836440972805418E-4</v>
      </c>
      <c r="K403" s="79">
        <f t="shared" si="23"/>
        <v>3.8483222716544623E-3</v>
      </c>
    </row>
    <row r="404" spans="2:11">
      <c r="B404" s="233" t="s">
        <v>898</v>
      </c>
      <c r="C404" s="234" t="s">
        <v>899</v>
      </c>
      <c r="D404" s="235">
        <v>660.428</v>
      </c>
      <c r="E404" s="230">
        <v>58.17</v>
      </c>
      <c r="F404" s="236">
        <v>6.8763967680935192</v>
      </c>
      <c r="G404" s="232">
        <v>20.58</v>
      </c>
      <c r="H404" s="232">
        <f t="shared" si="20"/>
        <v>38417.09676</v>
      </c>
      <c r="I404" s="76">
        <f t="shared" si="21"/>
        <v>1.0846474937226949E-3</v>
      </c>
      <c r="J404" s="76">
        <f t="shared" si="22"/>
        <v>7.4584665203554744E-3</v>
      </c>
      <c r="K404" s="79">
        <f t="shared" si="23"/>
        <v>2.232204542081306E-2</v>
      </c>
    </row>
    <row r="405" spans="2:11">
      <c r="B405" s="233" t="s">
        <v>900</v>
      </c>
      <c r="C405" s="234" t="s">
        <v>901</v>
      </c>
      <c r="D405" s="235">
        <v>300.76400000000001</v>
      </c>
      <c r="E405" s="230">
        <v>2282.19</v>
      </c>
      <c r="F405" s="236" t="s">
        <v>98</v>
      </c>
      <c r="G405" s="232">
        <v>22.707999999999998</v>
      </c>
      <c r="H405" s="232">
        <f t="shared" ref="H405:H468" si="24">IF(G405&lt;&gt;"n/a",D405*E405,"Excl.")</f>
        <v>686400.59316000005</v>
      </c>
      <c r="I405" s="76">
        <f t="shared" ref="I405:I468" si="25">IF(H405="Excl.","Excl.",H405/(SUM($H$20:$H$524)))</f>
        <v>1.9379462422989331E-2</v>
      </c>
      <c r="J405" s="76" t="str">
        <f t="shared" ref="J405:J468" si="26">IFERROR(I405*F405, "")</f>
        <v/>
      </c>
      <c r="K405" s="79">
        <f t="shared" ref="K405:K468" si="27">IFERROR(I405*G405, "")</f>
        <v>0.4400688327012417</v>
      </c>
    </row>
    <row r="406" spans="2:11">
      <c r="B406" s="233" t="s">
        <v>902</v>
      </c>
      <c r="C406" s="234" t="s">
        <v>903</v>
      </c>
      <c r="D406" s="235">
        <v>39.287999999999997</v>
      </c>
      <c r="E406" s="230">
        <v>379.69</v>
      </c>
      <c r="F406" s="236">
        <v>0.33711712186257209</v>
      </c>
      <c r="G406" s="232">
        <v>25.067</v>
      </c>
      <c r="H406" s="232">
        <f t="shared" si="24"/>
        <v>14917.260719999998</v>
      </c>
      <c r="I406" s="76">
        <f t="shared" si="25"/>
        <v>4.2116585629142685E-4</v>
      </c>
      <c r="J406" s="76">
        <f t="shared" si="26"/>
        <v>1.4198222129975147E-4</v>
      </c>
      <c r="K406" s="79">
        <f t="shared" si="27"/>
        <v>1.0557364519657197E-2</v>
      </c>
    </row>
    <row r="407" spans="2:11">
      <c r="B407" s="233" t="s">
        <v>904</v>
      </c>
      <c r="C407" s="234" t="s">
        <v>905</v>
      </c>
      <c r="D407" s="235">
        <v>46.9</v>
      </c>
      <c r="E407" s="230">
        <v>285.62</v>
      </c>
      <c r="F407" s="236">
        <v>0.47615713185351166</v>
      </c>
      <c r="G407" s="232">
        <v>9.65</v>
      </c>
      <c r="H407" s="232">
        <f t="shared" si="24"/>
        <v>13395.578</v>
      </c>
      <c r="I407" s="76">
        <f t="shared" si="25"/>
        <v>3.7820349089458022E-4</v>
      </c>
      <c r="J407" s="76">
        <f t="shared" si="26"/>
        <v>1.8008428948134903E-4</v>
      </c>
      <c r="K407" s="79">
        <f t="shared" si="27"/>
        <v>3.6496636871326993E-3</v>
      </c>
    </row>
    <row r="408" spans="2:11">
      <c r="B408" s="233" t="s">
        <v>906</v>
      </c>
      <c r="C408" s="234" t="s">
        <v>907</v>
      </c>
      <c r="D408" s="235">
        <v>444.274</v>
      </c>
      <c r="E408" s="230">
        <v>190.36</v>
      </c>
      <c r="F408" s="236" t="s">
        <v>98</v>
      </c>
      <c r="G408" s="232">
        <v>21.574999999999999</v>
      </c>
      <c r="H408" s="232">
        <f t="shared" si="24"/>
        <v>84571.998640000005</v>
      </c>
      <c r="I408" s="76">
        <f t="shared" si="25"/>
        <v>2.3877599844948603E-3</v>
      </c>
      <c r="J408" s="76" t="str">
        <f t="shared" si="26"/>
        <v/>
      </c>
      <c r="K408" s="79">
        <f t="shared" si="27"/>
        <v>5.1515921665476611E-2</v>
      </c>
    </row>
    <row r="409" spans="2:11">
      <c r="B409" s="233" t="s">
        <v>908</v>
      </c>
      <c r="C409" s="234" t="s">
        <v>909</v>
      </c>
      <c r="D409" s="235">
        <v>87.805000000000007</v>
      </c>
      <c r="E409" s="230">
        <v>114.24</v>
      </c>
      <c r="F409" s="236">
        <v>1.4355742296918768</v>
      </c>
      <c r="G409" s="232">
        <v>10.763</v>
      </c>
      <c r="H409" s="232">
        <f t="shared" si="24"/>
        <v>10030.843200000001</v>
      </c>
      <c r="I409" s="76">
        <f t="shared" si="25"/>
        <v>2.832053917237586E-4</v>
      </c>
      <c r="J409" s="76">
        <f t="shared" si="26"/>
        <v>4.0656236206842094E-4</v>
      </c>
      <c r="K409" s="79">
        <f t="shared" si="27"/>
        <v>3.0481396311228138E-3</v>
      </c>
    </row>
    <row r="410" spans="2:11">
      <c r="B410" s="233" t="s">
        <v>910</v>
      </c>
      <c r="C410" s="234" t="s">
        <v>911</v>
      </c>
      <c r="D410" s="235">
        <v>300.113</v>
      </c>
      <c r="E410" s="230">
        <v>119.27</v>
      </c>
      <c r="F410" s="236">
        <v>0.70428439674687682</v>
      </c>
      <c r="G410" s="232">
        <v>10.65</v>
      </c>
      <c r="H410" s="232">
        <f t="shared" si="24"/>
        <v>35794.477509999997</v>
      </c>
      <c r="I410" s="76">
        <f t="shared" si="25"/>
        <v>1.0106018828772855E-3</v>
      </c>
      <c r="J410" s="76">
        <f t="shared" si="26"/>
        <v>7.1175113743348684E-4</v>
      </c>
      <c r="K410" s="79">
        <f t="shared" si="27"/>
        <v>1.076291005264309E-2</v>
      </c>
    </row>
    <row r="411" spans="2:11">
      <c r="B411" s="233" t="s">
        <v>912</v>
      </c>
      <c r="C411" s="234" t="s">
        <v>913</v>
      </c>
      <c r="D411" s="235">
        <v>241.08500000000001</v>
      </c>
      <c r="E411" s="230">
        <v>501.93</v>
      </c>
      <c r="F411" s="236">
        <v>1.020062558524097</v>
      </c>
      <c r="G411" s="232">
        <v>10.473000000000001</v>
      </c>
      <c r="H411" s="232">
        <f t="shared" si="24"/>
        <v>121007.79405000001</v>
      </c>
      <c r="I411" s="76">
        <f t="shared" si="25"/>
        <v>3.4164684894643907E-3</v>
      </c>
      <c r="J411" s="76">
        <f t="shared" si="26"/>
        <v>3.4850115884800031E-3</v>
      </c>
      <c r="K411" s="79">
        <f t="shared" si="27"/>
        <v>3.5780674490160563E-2</v>
      </c>
    </row>
    <row r="412" spans="2:11">
      <c r="B412" s="233" t="s">
        <v>914</v>
      </c>
      <c r="C412" s="234" t="s">
        <v>915</v>
      </c>
      <c r="D412" s="235">
        <v>250.37</v>
      </c>
      <c r="E412" s="230">
        <v>66.7</v>
      </c>
      <c r="F412" s="236" t="s">
        <v>98</v>
      </c>
      <c r="G412" s="232">
        <v>10</v>
      </c>
      <c r="H412" s="232">
        <f t="shared" si="24"/>
        <v>16699.679</v>
      </c>
      <c r="I412" s="76">
        <f t="shared" si="25"/>
        <v>4.7148968821046118E-4</v>
      </c>
      <c r="J412" s="76" t="str">
        <f t="shared" si="26"/>
        <v/>
      </c>
      <c r="K412" s="79">
        <f t="shared" si="27"/>
        <v>4.7148968821046121E-3</v>
      </c>
    </row>
    <row r="413" spans="2:11">
      <c r="B413" s="233" t="s">
        <v>916</v>
      </c>
      <c r="C413" s="234" t="s">
        <v>917</v>
      </c>
      <c r="D413" s="235">
        <v>359.41899999999998</v>
      </c>
      <c r="E413" s="230">
        <v>219.34</v>
      </c>
      <c r="F413" s="236">
        <v>1.8236527765113524</v>
      </c>
      <c r="G413" s="232">
        <v>5.87</v>
      </c>
      <c r="H413" s="232">
        <f t="shared" si="24"/>
        <v>78834.963459999999</v>
      </c>
      <c r="I413" s="76">
        <f t="shared" si="25"/>
        <v>2.2257836418196121E-3</v>
      </c>
      <c r="J413" s="76">
        <f t="shared" si="26"/>
        <v>4.0590565183178853E-3</v>
      </c>
      <c r="K413" s="79">
        <f t="shared" si="27"/>
        <v>1.3065349977481122E-2</v>
      </c>
    </row>
    <row r="414" spans="2:11">
      <c r="B414" s="233" t="s">
        <v>918</v>
      </c>
      <c r="C414" s="234" t="s">
        <v>919</v>
      </c>
      <c r="D414" s="235">
        <v>323.09500000000003</v>
      </c>
      <c r="E414" s="230">
        <v>31.52</v>
      </c>
      <c r="F414" s="236">
        <v>2.6649746192893402</v>
      </c>
      <c r="G414" s="232">
        <v>8.85</v>
      </c>
      <c r="H414" s="232">
        <f t="shared" si="24"/>
        <v>10183.954400000001</v>
      </c>
      <c r="I414" s="76">
        <f t="shared" si="25"/>
        <v>2.8752825038167227E-4</v>
      </c>
      <c r="J414" s="76">
        <f t="shared" si="26"/>
        <v>7.6625548959582718E-4</v>
      </c>
      <c r="K414" s="79">
        <f t="shared" si="27"/>
        <v>2.5446250158777995E-3</v>
      </c>
    </row>
    <row r="415" spans="2:11">
      <c r="B415" s="233" t="s">
        <v>920</v>
      </c>
      <c r="C415" s="234" t="s">
        <v>921</v>
      </c>
      <c r="D415" s="235">
        <v>151.726</v>
      </c>
      <c r="E415" s="230">
        <v>624.67999999999995</v>
      </c>
      <c r="F415" s="236">
        <v>3.1247998975475446</v>
      </c>
      <c r="G415" s="232">
        <v>6.89</v>
      </c>
      <c r="H415" s="232">
        <f t="shared" si="24"/>
        <v>94780.197679999997</v>
      </c>
      <c r="I415" s="76">
        <f t="shared" si="25"/>
        <v>2.6759727449054004E-3</v>
      </c>
      <c r="J415" s="76">
        <f t="shared" si="26"/>
        <v>8.3618793591204166E-3</v>
      </c>
      <c r="K415" s="79">
        <f t="shared" si="27"/>
        <v>1.8437452212398207E-2</v>
      </c>
    </row>
    <row r="416" spans="2:11">
      <c r="B416" s="233" t="s">
        <v>922</v>
      </c>
      <c r="C416" s="234" t="s">
        <v>923</v>
      </c>
      <c r="D416" s="235">
        <v>193.74199999999999</v>
      </c>
      <c r="E416" s="230">
        <v>131.04</v>
      </c>
      <c r="F416" s="236">
        <v>2.7014652014652016</v>
      </c>
      <c r="G416" s="232">
        <v>5.4749999999999996</v>
      </c>
      <c r="H416" s="232">
        <f t="shared" si="24"/>
        <v>25387.951679999998</v>
      </c>
      <c r="I416" s="76">
        <f t="shared" si="25"/>
        <v>7.1678967134071578E-4</v>
      </c>
      <c r="J416" s="76">
        <f t="shared" si="26"/>
        <v>1.9363823538966225E-3</v>
      </c>
      <c r="K416" s="79">
        <f t="shared" si="27"/>
        <v>3.9244234505904189E-3</v>
      </c>
    </row>
    <row r="417" spans="2:11">
      <c r="B417" s="233" t="s">
        <v>924</v>
      </c>
      <c r="C417" s="234" t="s">
        <v>925</v>
      </c>
      <c r="D417" s="235">
        <v>164.678</v>
      </c>
      <c r="E417" s="230">
        <v>157.37</v>
      </c>
      <c r="F417" s="236">
        <v>1.5250683103514011</v>
      </c>
      <c r="G417" s="232">
        <v>8.81</v>
      </c>
      <c r="H417" s="232">
        <f t="shared" si="24"/>
        <v>25915.37686</v>
      </c>
      <c r="I417" s="76">
        <f t="shared" si="25"/>
        <v>7.3168070808893987E-4</v>
      </c>
      <c r="J417" s="76">
        <f t="shared" si="26"/>
        <v>1.1158630612019163E-3</v>
      </c>
      <c r="K417" s="79">
        <f t="shared" si="27"/>
        <v>6.4461070382635603E-3</v>
      </c>
    </row>
    <row r="418" spans="2:11">
      <c r="B418" s="233" t="s">
        <v>926</v>
      </c>
      <c r="C418" s="234" t="s">
        <v>927</v>
      </c>
      <c r="D418" s="235">
        <v>108.309</v>
      </c>
      <c r="E418" s="230">
        <v>146.94</v>
      </c>
      <c r="F418" s="236">
        <v>1.8510956853137337</v>
      </c>
      <c r="G418" s="232">
        <v>8.3070000000000004</v>
      </c>
      <c r="H418" s="232">
        <f t="shared" si="24"/>
        <v>15914.92446</v>
      </c>
      <c r="I418" s="76">
        <f t="shared" si="25"/>
        <v>4.4933335374520923E-4</v>
      </c>
      <c r="J418" s="76">
        <f t="shared" si="26"/>
        <v>8.3175903238530641E-4</v>
      </c>
      <c r="K418" s="79">
        <f t="shared" si="27"/>
        <v>3.7326121695614532E-3</v>
      </c>
    </row>
    <row r="419" spans="2:11">
      <c r="B419" s="233" t="s">
        <v>928</v>
      </c>
      <c r="C419" s="234" t="s">
        <v>929</v>
      </c>
      <c r="D419" s="235">
        <v>1550.11</v>
      </c>
      <c r="E419" s="230">
        <v>100</v>
      </c>
      <c r="F419" s="236">
        <v>5</v>
      </c>
      <c r="G419" s="232">
        <v>5.58</v>
      </c>
      <c r="H419" s="232">
        <f t="shared" si="24"/>
        <v>155011</v>
      </c>
      <c r="I419" s="76">
        <f t="shared" si="25"/>
        <v>4.3764965817122466E-3</v>
      </c>
      <c r="J419" s="76">
        <f t="shared" si="26"/>
        <v>2.1882482908561235E-2</v>
      </c>
      <c r="K419" s="79">
        <f t="shared" si="27"/>
        <v>2.4420850925954335E-2</v>
      </c>
    </row>
    <row r="420" spans="2:11">
      <c r="B420" s="233" t="s">
        <v>930</v>
      </c>
      <c r="C420" s="234" t="s">
        <v>931</v>
      </c>
      <c r="D420" s="235">
        <v>993.91700000000003</v>
      </c>
      <c r="E420" s="230">
        <v>175.94</v>
      </c>
      <c r="F420" s="236" t="s">
        <v>98</v>
      </c>
      <c r="G420" s="232">
        <v>16.667000000000002</v>
      </c>
      <c r="H420" s="232">
        <f t="shared" si="24"/>
        <v>174869.75698000001</v>
      </c>
      <c r="I420" s="76">
        <f t="shared" si="25"/>
        <v>4.9371779658722373E-3</v>
      </c>
      <c r="J420" s="76" t="str">
        <f t="shared" si="26"/>
        <v/>
      </c>
      <c r="K420" s="79">
        <f t="shared" si="27"/>
        <v>8.2287945157192594E-2</v>
      </c>
    </row>
    <row r="421" spans="2:11">
      <c r="B421" s="233" t="s">
        <v>932</v>
      </c>
      <c r="C421" s="234" t="s">
        <v>933</v>
      </c>
      <c r="D421" s="235">
        <v>406.12299999999999</v>
      </c>
      <c r="E421" s="230">
        <v>43.96</v>
      </c>
      <c r="F421" s="236">
        <v>0.18198362147406735</v>
      </c>
      <c r="G421" s="232">
        <v>14.85</v>
      </c>
      <c r="H421" s="232">
        <f t="shared" si="24"/>
        <v>17853.167079999999</v>
      </c>
      <c r="I421" s="76">
        <f t="shared" si="25"/>
        <v>5.0405664564680968E-4</v>
      </c>
      <c r="J421" s="76">
        <f t="shared" si="26"/>
        <v>9.1730053802877116E-5</v>
      </c>
      <c r="K421" s="79">
        <f t="shared" si="27"/>
        <v>7.4852411878551239E-3</v>
      </c>
    </row>
    <row r="422" spans="2:11">
      <c r="B422" s="233" t="s">
        <v>934</v>
      </c>
      <c r="C422" s="234" t="s">
        <v>935</v>
      </c>
      <c r="D422" s="235">
        <v>40.067</v>
      </c>
      <c r="E422" s="230">
        <v>212.74</v>
      </c>
      <c r="F422" s="236">
        <v>2.2186706778226943</v>
      </c>
      <c r="G422" s="232">
        <v>25.2</v>
      </c>
      <c r="H422" s="232">
        <f t="shared" si="24"/>
        <v>8523.8535800000009</v>
      </c>
      <c r="I422" s="76">
        <f t="shared" si="25"/>
        <v>2.4065786335089576E-4</v>
      </c>
      <c r="J422" s="76">
        <f t="shared" si="26"/>
        <v>5.3394054480409322E-4</v>
      </c>
      <c r="K422" s="79">
        <f t="shared" si="27"/>
        <v>6.0645781564425735E-3</v>
      </c>
    </row>
    <row r="423" spans="2:11">
      <c r="B423" s="233" t="s">
        <v>936</v>
      </c>
      <c r="C423" s="234" t="s">
        <v>937</v>
      </c>
      <c r="D423" s="235">
        <v>814.447</v>
      </c>
      <c r="E423" s="230">
        <v>65.680000000000007</v>
      </c>
      <c r="F423" s="236">
        <v>3.0450669914738122</v>
      </c>
      <c r="G423" s="232">
        <v>-0.8</v>
      </c>
      <c r="H423" s="232">
        <f t="shared" si="24"/>
        <v>53492.878960000009</v>
      </c>
      <c r="I423" s="76">
        <f t="shared" si="25"/>
        <v>1.5102889595860101E-3</v>
      </c>
      <c r="J423" s="76">
        <f t="shared" si="26"/>
        <v>4.5989310584226856E-3</v>
      </c>
      <c r="K423" s="79">
        <f t="shared" si="27"/>
        <v>-1.2082311676688082E-3</v>
      </c>
    </row>
    <row r="424" spans="2:11">
      <c r="B424" s="233" t="s">
        <v>228</v>
      </c>
      <c r="C424" s="234" t="s">
        <v>938</v>
      </c>
      <c r="D424" s="235">
        <v>253.21799999999999</v>
      </c>
      <c r="E424" s="230">
        <v>14.19</v>
      </c>
      <c r="F424" s="236" t="s">
        <v>98</v>
      </c>
      <c r="G424" s="232" t="s">
        <v>98</v>
      </c>
      <c r="H424" s="232" t="str">
        <f t="shared" si="24"/>
        <v>Excl.</v>
      </c>
      <c r="I424" s="76" t="str">
        <f t="shared" si="25"/>
        <v>Excl.</v>
      </c>
      <c r="J424" s="76" t="str">
        <f t="shared" si="26"/>
        <v/>
      </c>
      <c r="K424" s="79" t="str">
        <f t="shared" si="27"/>
        <v/>
      </c>
    </row>
    <row r="425" spans="2:11">
      <c r="B425" s="233" t="s">
        <v>939</v>
      </c>
      <c r="C425" s="234" t="s">
        <v>940</v>
      </c>
      <c r="D425" s="235">
        <v>263.99</v>
      </c>
      <c r="E425" s="230">
        <v>32.92</v>
      </c>
      <c r="F425" s="236">
        <v>3.0376670716889427</v>
      </c>
      <c r="G425" s="232">
        <v>13.532999999999999</v>
      </c>
      <c r="H425" s="232">
        <f t="shared" si="24"/>
        <v>8690.5508000000009</v>
      </c>
      <c r="I425" s="76">
        <f t="shared" si="25"/>
        <v>2.4536430233594158E-4</v>
      </c>
      <c r="J425" s="76">
        <f t="shared" si="26"/>
        <v>7.4533506177382007E-4</v>
      </c>
      <c r="K425" s="79">
        <f t="shared" si="27"/>
        <v>3.3205151035122973E-3</v>
      </c>
    </row>
    <row r="426" spans="2:11">
      <c r="B426" s="233" t="s">
        <v>941</v>
      </c>
      <c r="C426" s="234" t="s">
        <v>942</v>
      </c>
      <c r="D426" s="235">
        <v>2174.2600000000002</v>
      </c>
      <c r="E426" s="230">
        <v>34.340000000000003</v>
      </c>
      <c r="F426" s="236">
        <v>1.1648223645894</v>
      </c>
      <c r="G426" s="232">
        <v>9.5950000000000006</v>
      </c>
      <c r="H426" s="232">
        <f t="shared" si="24"/>
        <v>74664.088400000008</v>
      </c>
      <c r="I426" s="76">
        <f t="shared" si="25"/>
        <v>2.1080254153528527E-3</v>
      </c>
      <c r="J426" s="76">
        <f t="shared" si="26"/>
        <v>2.455475148925862E-3</v>
      </c>
      <c r="K426" s="79">
        <f t="shared" si="27"/>
        <v>2.0226503860310625E-2</v>
      </c>
    </row>
    <row r="427" spans="2:11">
      <c r="B427" s="233" t="s">
        <v>943</v>
      </c>
      <c r="C427" s="234" t="s">
        <v>944</v>
      </c>
      <c r="D427" s="235">
        <v>621.75199999999995</v>
      </c>
      <c r="E427" s="230">
        <v>105.78</v>
      </c>
      <c r="F427" s="236" t="s">
        <v>98</v>
      </c>
      <c r="G427" s="232">
        <v>13.907</v>
      </c>
      <c r="H427" s="232">
        <f t="shared" si="24"/>
        <v>65768.926559999993</v>
      </c>
      <c r="I427" s="76">
        <f t="shared" si="25"/>
        <v>1.8568842357814851E-3</v>
      </c>
      <c r="J427" s="76" t="str">
        <f t="shared" si="26"/>
        <v/>
      </c>
      <c r="K427" s="79">
        <f t="shared" si="27"/>
        <v>2.5823689067013114E-2</v>
      </c>
    </row>
    <row r="428" spans="2:11">
      <c r="B428" s="233" t="s">
        <v>945</v>
      </c>
      <c r="C428" s="234" t="s">
        <v>946</v>
      </c>
      <c r="D428" s="235">
        <v>110.577</v>
      </c>
      <c r="E428" s="230">
        <v>265.49</v>
      </c>
      <c r="F428" s="236">
        <v>1.8833101058420281</v>
      </c>
      <c r="G428" s="232">
        <v>8.4</v>
      </c>
      <c r="H428" s="232">
        <f t="shared" si="24"/>
        <v>29357.087729999999</v>
      </c>
      <c r="I428" s="76">
        <f t="shared" si="25"/>
        <v>8.2885210791086789E-4</v>
      </c>
      <c r="J428" s="76">
        <f t="shared" si="26"/>
        <v>1.5609855510770048E-3</v>
      </c>
      <c r="K428" s="79">
        <f t="shared" si="27"/>
        <v>6.9623577064512904E-3</v>
      </c>
    </row>
    <row r="429" spans="2:11">
      <c r="B429" s="233" t="s">
        <v>947</v>
      </c>
      <c r="C429" s="234" t="s">
        <v>948</v>
      </c>
      <c r="D429" s="235">
        <v>52.81</v>
      </c>
      <c r="E429" s="230">
        <v>369.66</v>
      </c>
      <c r="F429" s="236" t="s">
        <v>98</v>
      </c>
      <c r="G429" s="232">
        <v>10.8</v>
      </c>
      <c r="H429" s="232">
        <f t="shared" si="24"/>
        <v>19521.744600000002</v>
      </c>
      <c r="I429" s="76">
        <f t="shared" si="25"/>
        <v>5.5116635923230944E-4</v>
      </c>
      <c r="J429" s="76" t="str">
        <f t="shared" si="26"/>
        <v/>
      </c>
      <c r="K429" s="79">
        <f t="shared" si="27"/>
        <v>5.952596679708942E-3</v>
      </c>
    </row>
    <row r="430" spans="2:11">
      <c r="B430" s="233" t="s">
        <v>949</v>
      </c>
      <c r="C430" s="234" t="s">
        <v>950</v>
      </c>
      <c r="D430" s="235">
        <v>209.322</v>
      </c>
      <c r="E430" s="230">
        <v>120.75</v>
      </c>
      <c r="F430" s="236">
        <v>0.79503105590062118</v>
      </c>
      <c r="G430" s="232">
        <v>5.05</v>
      </c>
      <c r="H430" s="232">
        <f t="shared" si="24"/>
        <v>25275.6315</v>
      </c>
      <c r="I430" s="76">
        <f t="shared" si="25"/>
        <v>7.1361848423897917E-4</v>
      </c>
      <c r="J430" s="76">
        <f t="shared" si="26"/>
        <v>5.6734885703471638E-4</v>
      </c>
      <c r="K430" s="79">
        <f t="shared" si="27"/>
        <v>3.6037733454068448E-3</v>
      </c>
    </row>
    <row r="431" spans="2:11">
      <c r="B431" s="233" t="s">
        <v>951</v>
      </c>
      <c r="C431" s="234" t="s">
        <v>952</v>
      </c>
      <c r="D431" s="235">
        <v>330.66800000000001</v>
      </c>
      <c r="E431" s="230">
        <v>83.04</v>
      </c>
      <c r="F431" s="236" t="s">
        <v>98</v>
      </c>
      <c r="G431" s="232">
        <v>5.4</v>
      </c>
      <c r="H431" s="232">
        <f t="shared" si="24"/>
        <v>27458.670720000002</v>
      </c>
      <c r="I431" s="76">
        <f t="shared" si="25"/>
        <v>7.752532307026093E-4</v>
      </c>
      <c r="J431" s="76" t="str">
        <f t="shared" si="26"/>
        <v/>
      </c>
      <c r="K431" s="79">
        <f t="shared" si="27"/>
        <v>4.1863674457940907E-3</v>
      </c>
    </row>
    <row r="432" spans="2:11">
      <c r="B432" s="233" t="s">
        <v>953</v>
      </c>
      <c r="C432" s="234" t="s">
        <v>954</v>
      </c>
      <c r="D432" s="235">
        <v>964.92100000000005</v>
      </c>
      <c r="E432" s="230">
        <v>363.38</v>
      </c>
      <c r="F432" s="236">
        <v>0.53938026308547526</v>
      </c>
      <c r="G432" s="232">
        <v>22.242000000000001</v>
      </c>
      <c r="H432" s="232">
        <f t="shared" si="24"/>
        <v>350632.99298000004</v>
      </c>
      <c r="I432" s="76">
        <f t="shared" si="25"/>
        <v>9.8995819342659833E-3</v>
      </c>
      <c r="J432" s="76">
        <f t="shared" si="26"/>
        <v>5.3396391081406043E-3</v>
      </c>
      <c r="K432" s="79">
        <f t="shared" si="27"/>
        <v>0.22018650138194401</v>
      </c>
    </row>
    <row r="433" spans="2:11">
      <c r="B433" s="233" t="s">
        <v>955</v>
      </c>
      <c r="C433" s="234" t="s">
        <v>956</v>
      </c>
      <c r="D433" s="235">
        <v>160.53800000000001</v>
      </c>
      <c r="E433" s="230">
        <v>85.78</v>
      </c>
      <c r="F433" s="236" t="s">
        <v>98</v>
      </c>
      <c r="G433" s="232">
        <v>14.78</v>
      </c>
      <c r="H433" s="232">
        <f t="shared" si="24"/>
        <v>13770.949640000001</v>
      </c>
      <c r="I433" s="76">
        <f t="shared" si="25"/>
        <v>3.8880153038424047E-4</v>
      </c>
      <c r="J433" s="76" t="str">
        <f t="shared" si="26"/>
        <v/>
      </c>
      <c r="K433" s="79">
        <f t="shared" si="27"/>
        <v>5.7464866190790739E-3</v>
      </c>
    </row>
    <row r="434" spans="2:11">
      <c r="B434" s="233" t="s">
        <v>957</v>
      </c>
      <c r="C434" s="234" t="s">
        <v>958</v>
      </c>
      <c r="D434" s="235">
        <v>560.43600000000004</v>
      </c>
      <c r="E434" s="230">
        <v>115.81</v>
      </c>
      <c r="F434" s="236">
        <v>1.3124946032294276</v>
      </c>
      <c r="G434" s="232">
        <v>3.3050000000000002</v>
      </c>
      <c r="H434" s="232">
        <f t="shared" si="24"/>
        <v>64904.093160000004</v>
      </c>
      <c r="I434" s="76">
        <f t="shared" si="25"/>
        <v>1.8324669981735055E-3</v>
      </c>
      <c r="J434" s="76">
        <f t="shared" si="26"/>
        <v>2.4051030456987551E-3</v>
      </c>
      <c r="K434" s="79">
        <f t="shared" si="27"/>
        <v>6.0563034289634358E-3</v>
      </c>
    </row>
    <row r="435" spans="2:11">
      <c r="B435" s="233" t="s">
        <v>959</v>
      </c>
      <c r="C435" s="234" t="s">
        <v>960</v>
      </c>
      <c r="D435" s="235">
        <v>610.73099999999999</v>
      </c>
      <c r="E435" s="230">
        <v>99.15</v>
      </c>
      <c r="F435" s="236">
        <v>1.8961169944528491</v>
      </c>
      <c r="G435" s="232">
        <v>12.987</v>
      </c>
      <c r="H435" s="232">
        <f t="shared" si="24"/>
        <v>60553.978650000005</v>
      </c>
      <c r="I435" s="76">
        <f t="shared" si="25"/>
        <v>1.7096482221958533E-3</v>
      </c>
      <c r="J435" s="76">
        <f t="shared" si="26"/>
        <v>3.2416930486416583E-3</v>
      </c>
      <c r="K435" s="79">
        <f t="shared" si="27"/>
        <v>2.2203201461657548E-2</v>
      </c>
    </row>
    <row r="436" spans="2:11">
      <c r="B436" s="233" t="s">
        <v>961</v>
      </c>
      <c r="C436" s="234" t="s">
        <v>962</v>
      </c>
      <c r="D436" s="235">
        <v>27.962</v>
      </c>
      <c r="E436" s="230">
        <v>1455.61</v>
      </c>
      <c r="F436" s="236" t="s">
        <v>98</v>
      </c>
      <c r="G436" s="232">
        <v>30.5</v>
      </c>
      <c r="H436" s="232">
        <f t="shared" si="24"/>
        <v>40701.766819999997</v>
      </c>
      <c r="I436" s="76">
        <f t="shared" si="25"/>
        <v>1.1491516302544913E-3</v>
      </c>
      <c r="J436" s="76" t="str">
        <f t="shared" si="26"/>
        <v/>
      </c>
      <c r="K436" s="79">
        <f t="shared" si="27"/>
        <v>3.5049124722761983E-2</v>
      </c>
    </row>
    <row r="437" spans="2:11">
      <c r="B437" s="233" t="s">
        <v>963</v>
      </c>
      <c r="C437" s="234" t="s">
        <v>964</v>
      </c>
      <c r="D437" s="235">
        <v>115.91800000000001</v>
      </c>
      <c r="E437" s="230">
        <v>70.48</v>
      </c>
      <c r="F437" s="236" t="s">
        <v>98</v>
      </c>
      <c r="G437" s="232" t="s">
        <v>98</v>
      </c>
      <c r="H437" s="232" t="str">
        <f t="shared" si="24"/>
        <v>Excl.</v>
      </c>
      <c r="I437" s="76" t="str">
        <f t="shared" si="25"/>
        <v>Excl.</v>
      </c>
      <c r="J437" s="76" t="str">
        <f t="shared" si="26"/>
        <v/>
      </c>
      <c r="K437" s="79" t="str">
        <f t="shared" si="27"/>
        <v/>
      </c>
    </row>
    <row r="438" spans="2:11">
      <c r="B438" s="233" t="s">
        <v>965</v>
      </c>
      <c r="C438" s="234" t="s">
        <v>966</v>
      </c>
      <c r="D438" s="235">
        <v>227.44200000000001</v>
      </c>
      <c r="E438" s="230">
        <v>104.88</v>
      </c>
      <c r="F438" s="236" t="s">
        <v>98</v>
      </c>
      <c r="G438" s="232" t="s">
        <v>98</v>
      </c>
      <c r="H438" s="232" t="str">
        <f t="shared" si="24"/>
        <v>Excl.</v>
      </c>
      <c r="I438" s="76" t="str">
        <f t="shared" si="25"/>
        <v>Excl.</v>
      </c>
      <c r="J438" s="76" t="str">
        <f t="shared" si="26"/>
        <v/>
      </c>
      <c r="K438" s="79" t="str">
        <f t="shared" si="27"/>
        <v/>
      </c>
    </row>
    <row r="439" spans="2:11">
      <c r="B439" s="233" t="s">
        <v>967</v>
      </c>
      <c r="C439" s="234" t="s">
        <v>968</v>
      </c>
      <c r="D439" s="235">
        <v>57.707999999999998</v>
      </c>
      <c r="E439" s="230">
        <v>181.88</v>
      </c>
      <c r="F439" s="236">
        <v>1.4954915328788212</v>
      </c>
      <c r="G439" s="232">
        <v>17.670000000000002</v>
      </c>
      <c r="H439" s="232">
        <f t="shared" si="24"/>
        <v>10495.931039999999</v>
      </c>
      <c r="I439" s="76">
        <f t="shared" si="25"/>
        <v>2.9633642979174035E-4</v>
      </c>
      <c r="J439" s="76">
        <f t="shared" si="26"/>
        <v>4.4316862163708694E-4</v>
      </c>
      <c r="K439" s="79">
        <f t="shared" si="27"/>
        <v>5.2362647144200527E-3</v>
      </c>
    </row>
    <row r="440" spans="2:11">
      <c r="B440" s="233" t="s">
        <v>969</v>
      </c>
      <c r="C440" s="234" t="s">
        <v>970</v>
      </c>
      <c r="D440" s="235">
        <v>242.154</v>
      </c>
      <c r="E440" s="230">
        <v>35.9</v>
      </c>
      <c r="F440" s="236">
        <v>3.8997214484679668</v>
      </c>
      <c r="G440" s="232">
        <v>1.02</v>
      </c>
      <c r="H440" s="232">
        <f t="shared" si="24"/>
        <v>8693.3285999999989</v>
      </c>
      <c r="I440" s="76">
        <f t="shared" si="25"/>
        <v>2.4544272923599815E-4</v>
      </c>
      <c r="J440" s="76">
        <f t="shared" si="26"/>
        <v>9.5715827557213765E-4</v>
      </c>
      <c r="K440" s="79">
        <f t="shared" si="27"/>
        <v>2.5035158382071812E-4</v>
      </c>
    </row>
    <row r="441" spans="2:11">
      <c r="B441" s="233" t="s">
        <v>971</v>
      </c>
      <c r="C441" s="234" t="s">
        <v>972</v>
      </c>
      <c r="D441" s="235">
        <v>937.14599999999996</v>
      </c>
      <c r="E441" s="230">
        <v>20.72</v>
      </c>
      <c r="F441" s="236">
        <v>3.2818532818532824</v>
      </c>
      <c r="G441" s="232">
        <v>0.36699999999999999</v>
      </c>
      <c r="H441" s="232">
        <f t="shared" si="24"/>
        <v>19417.665119999998</v>
      </c>
      <c r="I441" s="76">
        <f t="shared" si="25"/>
        <v>5.4822783558917184E-4</v>
      </c>
      <c r="J441" s="76">
        <f t="shared" si="26"/>
        <v>1.7992033214316453E-3</v>
      </c>
      <c r="K441" s="79">
        <f t="shared" si="27"/>
        <v>2.0119961566122607E-4</v>
      </c>
    </row>
    <row r="442" spans="2:11">
      <c r="B442" s="233" t="s">
        <v>973</v>
      </c>
      <c r="C442" s="234" t="s">
        <v>974</v>
      </c>
      <c r="D442" s="235">
        <v>529.66399999999999</v>
      </c>
      <c r="E442" s="230">
        <v>85.68</v>
      </c>
      <c r="F442" s="236" t="s">
        <v>98</v>
      </c>
      <c r="G442" s="232">
        <v>11.467000000000001</v>
      </c>
      <c r="H442" s="232">
        <f t="shared" si="24"/>
        <v>45381.611520000006</v>
      </c>
      <c r="I442" s="76">
        <f t="shared" si="25"/>
        <v>1.2812798297531991E-3</v>
      </c>
      <c r="J442" s="76" t="str">
        <f t="shared" si="26"/>
        <v/>
      </c>
      <c r="K442" s="79">
        <f t="shared" si="27"/>
        <v>1.4692435807779933E-2</v>
      </c>
    </row>
    <row r="443" spans="2:11">
      <c r="B443" s="233" t="s">
        <v>975</v>
      </c>
      <c r="C443" s="234" t="s">
        <v>976</v>
      </c>
      <c r="D443" s="235">
        <v>361.98899999999998</v>
      </c>
      <c r="E443" s="230">
        <v>62.42</v>
      </c>
      <c r="F443" s="236">
        <v>0.72092278115988462</v>
      </c>
      <c r="G443" s="232">
        <v>-1.75</v>
      </c>
      <c r="H443" s="232">
        <f t="shared" si="24"/>
        <v>22595.35338</v>
      </c>
      <c r="I443" s="76">
        <f t="shared" si="25"/>
        <v>6.3794496410029134E-4</v>
      </c>
      <c r="J443" s="76">
        <f t="shared" si="26"/>
        <v>4.5990905774612477E-4</v>
      </c>
      <c r="K443" s="79">
        <f t="shared" si="27"/>
        <v>-1.1164036871755098E-3</v>
      </c>
    </row>
    <row r="444" spans="2:11">
      <c r="B444" s="233" t="s">
        <v>977</v>
      </c>
      <c r="C444" s="234" t="s">
        <v>978</v>
      </c>
      <c r="D444" s="235">
        <v>984.57600000000002</v>
      </c>
      <c r="E444" s="230">
        <v>31.02</v>
      </c>
      <c r="F444" s="236">
        <v>2.3210831721470022</v>
      </c>
      <c r="G444" s="232">
        <v>32.082999999999998</v>
      </c>
      <c r="H444" s="232">
        <f t="shared" si="24"/>
        <v>30541.54752</v>
      </c>
      <c r="I444" s="76">
        <f t="shared" si="25"/>
        <v>8.6229350382541984E-4</v>
      </c>
      <c r="J444" s="76">
        <f t="shared" si="26"/>
        <v>2.0014549411808587E-3</v>
      </c>
      <c r="K444" s="79">
        <f t="shared" si="27"/>
        <v>2.7664962483230943E-2</v>
      </c>
    </row>
    <row r="445" spans="2:11">
      <c r="B445" s="233" t="s">
        <v>979</v>
      </c>
      <c r="C445" s="234" t="s">
        <v>980</v>
      </c>
      <c r="D445" s="235">
        <v>157.09399999999999</v>
      </c>
      <c r="E445" s="230">
        <v>174.75</v>
      </c>
      <c r="F445" s="236" t="s">
        <v>98</v>
      </c>
      <c r="G445" s="232">
        <v>32.25</v>
      </c>
      <c r="H445" s="232">
        <f t="shared" si="24"/>
        <v>27452.176499999998</v>
      </c>
      <c r="I445" s="76">
        <f t="shared" si="25"/>
        <v>7.750698764140046E-4</v>
      </c>
      <c r="J445" s="76" t="str">
        <f t="shared" si="26"/>
        <v/>
      </c>
      <c r="K445" s="79">
        <f t="shared" si="27"/>
        <v>2.4996003514351647E-2</v>
      </c>
    </row>
    <row r="446" spans="2:11">
      <c r="B446" s="233" t="s">
        <v>981</v>
      </c>
      <c r="C446" s="234" t="s">
        <v>63</v>
      </c>
      <c r="D446" s="235">
        <v>226.99299999999999</v>
      </c>
      <c r="E446" s="230">
        <v>67.849999999999994</v>
      </c>
      <c r="F446" s="236">
        <v>3.3750921149594699</v>
      </c>
      <c r="G446" s="232">
        <v>5.3529999999999998</v>
      </c>
      <c r="H446" s="232">
        <f t="shared" si="24"/>
        <v>15401.475049999999</v>
      </c>
      <c r="I446" s="76">
        <f t="shared" si="25"/>
        <v>4.3483690131443224E-4</v>
      </c>
      <c r="J446" s="76">
        <f t="shared" si="26"/>
        <v>1.4676145969197494E-3</v>
      </c>
      <c r="K446" s="79">
        <f t="shared" si="27"/>
        <v>2.3276819327361555E-3</v>
      </c>
    </row>
    <row r="447" spans="2:11">
      <c r="B447" s="233" t="s">
        <v>982</v>
      </c>
      <c r="C447" s="234" t="s">
        <v>983</v>
      </c>
      <c r="D447" s="235" t="s">
        <v>679</v>
      </c>
      <c r="E447" s="230" t="s">
        <v>679</v>
      </c>
      <c r="F447" s="236" t="s">
        <v>98</v>
      </c>
      <c r="G447" s="232">
        <v>-2.75</v>
      </c>
      <c r="H447" s="232" t="s">
        <v>984</v>
      </c>
      <c r="I447" s="76" t="str">
        <f t="shared" si="25"/>
        <v>Excl.</v>
      </c>
      <c r="J447" s="76" t="str">
        <f t="shared" si="26"/>
        <v/>
      </c>
      <c r="K447" s="79" t="str">
        <f t="shared" si="27"/>
        <v/>
      </c>
    </row>
    <row r="448" spans="2:11">
      <c r="B448" s="233" t="s">
        <v>985</v>
      </c>
      <c r="C448" s="234" t="s">
        <v>986</v>
      </c>
      <c r="D448" s="235">
        <v>209.114</v>
      </c>
      <c r="E448" s="230">
        <v>96.83</v>
      </c>
      <c r="F448" s="236">
        <v>1.6523804606010537</v>
      </c>
      <c r="G448" s="232">
        <v>8.8670000000000009</v>
      </c>
      <c r="H448" s="232">
        <f t="shared" si="24"/>
        <v>20248.508620000001</v>
      </c>
      <c r="I448" s="76">
        <f t="shared" si="25"/>
        <v>5.7168542077788655E-4</v>
      </c>
      <c r="J448" s="76">
        <f t="shared" si="26"/>
        <v>9.4464181890387133E-4</v>
      </c>
      <c r="K448" s="79">
        <f t="shared" si="27"/>
        <v>5.0691346260375207E-3</v>
      </c>
    </row>
    <row r="449" spans="2:11">
      <c r="B449" s="233" t="s">
        <v>987</v>
      </c>
      <c r="C449" s="234" t="s">
        <v>988</v>
      </c>
      <c r="D449" s="235">
        <v>136.34200000000001</v>
      </c>
      <c r="E449" s="230">
        <v>103.51</v>
      </c>
      <c r="F449" s="236">
        <v>1.3911699352719542</v>
      </c>
      <c r="G449" s="232">
        <v>7.17</v>
      </c>
      <c r="H449" s="232">
        <f t="shared" si="24"/>
        <v>14112.760420000002</v>
      </c>
      <c r="I449" s="76">
        <f t="shared" si="25"/>
        <v>3.9845203073752124E-4</v>
      </c>
      <c r="J449" s="76">
        <f t="shared" si="26"/>
        <v>5.5431448581009612E-4</v>
      </c>
      <c r="K449" s="79">
        <f t="shared" si="27"/>
        <v>2.8569010603880273E-3</v>
      </c>
    </row>
    <row r="450" spans="2:11">
      <c r="B450" s="233" t="s">
        <v>989</v>
      </c>
      <c r="C450" s="234" t="s">
        <v>990</v>
      </c>
      <c r="D450" s="235">
        <v>346.92700000000002</v>
      </c>
      <c r="E450" s="230">
        <v>40.93</v>
      </c>
      <c r="F450" s="236">
        <v>1.2215978499877842</v>
      </c>
      <c r="G450" s="232">
        <v>19.672999999999998</v>
      </c>
      <c r="H450" s="232">
        <f t="shared" si="24"/>
        <v>14199.722110000001</v>
      </c>
      <c r="I450" s="76">
        <f t="shared" si="25"/>
        <v>4.0090725997302655E-4</v>
      </c>
      <c r="J450" s="76">
        <f t="shared" si="26"/>
        <v>4.8974744682754286E-4</v>
      </c>
      <c r="K450" s="79">
        <f t="shared" si="27"/>
        <v>7.8870485254493514E-3</v>
      </c>
    </row>
    <row r="451" spans="2:11">
      <c r="B451" s="233" t="s">
        <v>900</v>
      </c>
      <c r="C451" s="234" t="s">
        <v>991</v>
      </c>
      <c r="D451" s="235">
        <v>313.37599999999998</v>
      </c>
      <c r="E451" s="230">
        <v>2299.33</v>
      </c>
      <c r="F451" s="236" t="s">
        <v>98</v>
      </c>
      <c r="G451" s="232">
        <v>22.707999999999998</v>
      </c>
      <c r="H451" s="232">
        <f t="shared" si="24"/>
        <v>720554.8380799999</v>
      </c>
      <c r="I451" s="76">
        <f t="shared" si="25"/>
        <v>2.0343754867676107E-2</v>
      </c>
      <c r="J451" s="76" t="str">
        <f t="shared" si="26"/>
        <v/>
      </c>
      <c r="K451" s="79">
        <f t="shared" si="27"/>
        <v>0.46196598553518897</v>
      </c>
    </row>
    <row r="452" spans="2:11">
      <c r="B452" s="233" t="s">
        <v>992</v>
      </c>
      <c r="C452" s="234" t="s">
        <v>993</v>
      </c>
      <c r="D452" s="235">
        <v>322.17399999999998</v>
      </c>
      <c r="E452" s="230">
        <v>124.78</v>
      </c>
      <c r="F452" s="236">
        <v>1.7951594806860076</v>
      </c>
      <c r="G452" s="232">
        <v>8.8650000000000002</v>
      </c>
      <c r="H452" s="232">
        <f t="shared" si="24"/>
        <v>40200.871719999996</v>
      </c>
      <c r="I452" s="76">
        <f t="shared" si="25"/>
        <v>1.1350096294097357E-3</v>
      </c>
      <c r="J452" s="76">
        <f t="shared" si="26"/>
        <v>2.0375232969047992E-3</v>
      </c>
      <c r="K452" s="79">
        <f t="shared" si="27"/>
        <v>1.0061860364717307E-2</v>
      </c>
    </row>
    <row r="453" spans="2:11">
      <c r="B453" s="233" t="s">
        <v>994</v>
      </c>
      <c r="C453" s="234" t="s">
        <v>995</v>
      </c>
      <c r="D453" s="235">
        <v>49.302</v>
      </c>
      <c r="E453" s="230">
        <v>361.04</v>
      </c>
      <c r="F453" s="236">
        <v>1.661865721249723E-2</v>
      </c>
      <c r="G453" s="232">
        <v>10.9</v>
      </c>
      <c r="H453" s="232">
        <f t="shared" si="24"/>
        <v>17799.99408</v>
      </c>
      <c r="I453" s="76">
        <f t="shared" si="25"/>
        <v>5.025553879764548E-4</v>
      </c>
      <c r="J453" s="76">
        <f t="shared" si="26"/>
        <v>8.3517957230742544E-6</v>
      </c>
      <c r="K453" s="79">
        <f t="shared" si="27"/>
        <v>5.4778537289433575E-3</v>
      </c>
    </row>
    <row r="454" spans="2:11">
      <c r="B454" s="233" t="s">
        <v>996</v>
      </c>
      <c r="C454" s="234" t="s">
        <v>997</v>
      </c>
      <c r="D454" s="235">
        <v>280.96499999999997</v>
      </c>
      <c r="E454" s="230">
        <v>112.46</v>
      </c>
      <c r="F454" s="236">
        <v>2.1340921216432509</v>
      </c>
      <c r="G454" s="232">
        <v>29.114999999999998</v>
      </c>
      <c r="H454" s="232">
        <f t="shared" si="24"/>
        <v>31597.323899999996</v>
      </c>
      <c r="I454" s="76">
        <f t="shared" si="25"/>
        <v>8.9210172206878656E-4</v>
      </c>
      <c r="J454" s="76">
        <f t="shared" si="26"/>
        <v>1.9038272567713744E-3</v>
      </c>
      <c r="K454" s="79">
        <f t="shared" si="27"/>
        <v>2.597354163803272E-2</v>
      </c>
    </row>
    <row r="455" spans="2:11">
      <c r="B455" s="233" t="s">
        <v>998</v>
      </c>
      <c r="C455" s="234" t="s">
        <v>999</v>
      </c>
      <c r="D455" s="235">
        <v>1645.7190000000001</v>
      </c>
      <c r="E455" s="230">
        <v>213.13</v>
      </c>
      <c r="F455" s="236">
        <v>0.70379580537699993</v>
      </c>
      <c r="G455" s="232">
        <v>17.553000000000001</v>
      </c>
      <c r="H455" s="232">
        <f t="shared" si="24"/>
        <v>350752.09047</v>
      </c>
      <c r="I455" s="76">
        <f t="shared" si="25"/>
        <v>9.9029444682659923E-3</v>
      </c>
      <c r="J455" s="76">
        <f t="shared" si="26"/>
        <v>6.9696507776469702E-3</v>
      </c>
      <c r="K455" s="79">
        <f t="shared" si="27"/>
        <v>0.17382638425147298</v>
      </c>
    </row>
    <row r="456" spans="2:11">
      <c r="B456" s="233" t="s">
        <v>1000</v>
      </c>
      <c r="C456" s="234" t="s">
        <v>1001</v>
      </c>
      <c r="D456" s="235">
        <v>115.428</v>
      </c>
      <c r="E456" s="230">
        <v>196.68</v>
      </c>
      <c r="F456" s="236">
        <v>2.2117144600366077</v>
      </c>
      <c r="G456" s="232" t="s">
        <v>98</v>
      </c>
      <c r="H456" s="232" t="str">
        <f t="shared" si="24"/>
        <v>Excl.</v>
      </c>
      <c r="I456" s="76" t="str">
        <f t="shared" si="25"/>
        <v>Excl.</v>
      </c>
      <c r="J456" s="76" t="str">
        <f t="shared" si="26"/>
        <v/>
      </c>
      <c r="K456" s="79" t="str">
        <f t="shared" si="27"/>
        <v/>
      </c>
    </row>
    <row r="457" spans="2:11">
      <c r="B457" s="233" t="s">
        <v>1002</v>
      </c>
      <c r="C457" s="234" t="s">
        <v>1003</v>
      </c>
      <c r="D457" s="235">
        <v>180.09299999999999</v>
      </c>
      <c r="E457" s="230">
        <v>80.5</v>
      </c>
      <c r="F457" s="236">
        <v>1.4906832298136645</v>
      </c>
      <c r="G457" s="232">
        <v>15.7</v>
      </c>
      <c r="H457" s="232">
        <f t="shared" si="24"/>
        <v>14497.486499999999</v>
      </c>
      <c r="I457" s="76">
        <f t="shared" si="25"/>
        <v>4.0931417841746356E-4</v>
      </c>
      <c r="J457" s="76">
        <f t="shared" si="26"/>
        <v>6.1015778149187117E-4</v>
      </c>
      <c r="K457" s="79">
        <f t="shared" si="27"/>
        <v>6.4262326011541773E-3</v>
      </c>
    </row>
    <row r="458" spans="2:11">
      <c r="B458" s="233" t="s">
        <v>1004</v>
      </c>
      <c r="C458" s="234" t="s">
        <v>1005</v>
      </c>
      <c r="D458" s="235">
        <v>558.57399999999996</v>
      </c>
      <c r="E458" s="230">
        <v>87.26</v>
      </c>
      <c r="F458" s="236">
        <v>2.6587210634884251</v>
      </c>
      <c r="G458" s="232">
        <v>34.204999999999998</v>
      </c>
      <c r="H458" s="232">
        <f t="shared" si="24"/>
        <v>48741.167240000002</v>
      </c>
      <c r="I458" s="76">
        <f t="shared" si="25"/>
        <v>1.3761317055855711E-3</v>
      </c>
      <c r="J458" s="76">
        <f t="shared" si="26"/>
        <v>3.65875035177461E-3</v>
      </c>
      <c r="K458" s="79">
        <f t="shared" si="27"/>
        <v>4.7070584989554458E-2</v>
      </c>
    </row>
    <row r="459" spans="2:11">
      <c r="B459" s="233" t="s">
        <v>1006</v>
      </c>
      <c r="C459" s="234" t="s">
        <v>1007</v>
      </c>
      <c r="D459" s="235">
        <v>112.146</v>
      </c>
      <c r="E459" s="230">
        <v>201.45</v>
      </c>
      <c r="F459" s="236">
        <v>1.8267560188632417</v>
      </c>
      <c r="G459" s="232">
        <v>9.9030000000000005</v>
      </c>
      <c r="H459" s="232">
        <f t="shared" si="24"/>
        <v>22591.811699999998</v>
      </c>
      <c r="I459" s="76">
        <f t="shared" si="25"/>
        <v>6.3784497022622102E-4</v>
      </c>
      <c r="J459" s="76">
        <f t="shared" si="26"/>
        <v>1.1651871384623944E-3</v>
      </c>
      <c r="K459" s="79">
        <f t="shared" si="27"/>
        <v>6.3165787401502672E-3</v>
      </c>
    </row>
    <row r="460" spans="2:11">
      <c r="B460" s="233" t="s">
        <v>1008</v>
      </c>
      <c r="C460" s="234" t="s">
        <v>1009</v>
      </c>
      <c r="D460" s="235">
        <v>1620.1579999999999</v>
      </c>
      <c r="E460" s="230">
        <v>85.52</v>
      </c>
      <c r="F460" s="236" t="s">
        <v>98</v>
      </c>
      <c r="G460" s="232">
        <v>19.399999999999999</v>
      </c>
      <c r="H460" s="232">
        <f t="shared" si="24"/>
        <v>138555.91215999998</v>
      </c>
      <c r="I460" s="76">
        <f t="shared" si="25"/>
        <v>3.9119125477821721E-3</v>
      </c>
      <c r="J460" s="76" t="str">
        <f t="shared" si="26"/>
        <v/>
      </c>
      <c r="K460" s="79">
        <f t="shared" si="27"/>
        <v>7.5891103426974138E-2</v>
      </c>
    </row>
    <row r="461" spans="2:11">
      <c r="B461" s="233" t="s">
        <v>1010</v>
      </c>
      <c r="C461" s="234" t="s">
        <v>1011</v>
      </c>
      <c r="D461" s="235">
        <v>146.285</v>
      </c>
      <c r="E461" s="230">
        <v>199.97</v>
      </c>
      <c r="F461" s="236">
        <v>0.84012601890283545</v>
      </c>
      <c r="G461" s="232">
        <v>15.62</v>
      </c>
      <c r="H461" s="232">
        <f t="shared" si="24"/>
        <v>29252.61145</v>
      </c>
      <c r="I461" s="76">
        <f t="shared" si="25"/>
        <v>8.2590238123153548E-4</v>
      </c>
      <c r="J461" s="76">
        <f t="shared" si="26"/>
        <v>6.9386207954642181E-4</v>
      </c>
      <c r="K461" s="79">
        <f t="shared" si="27"/>
        <v>1.2900595194836583E-2</v>
      </c>
    </row>
    <row r="462" spans="2:11">
      <c r="B462" s="233" t="s">
        <v>1012</v>
      </c>
      <c r="C462" s="234" t="s">
        <v>1013</v>
      </c>
      <c r="D462" s="235">
        <v>22.736000000000001</v>
      </c>
      <c r="E462" s="230">
        <v>1277.53</v>
      </c>
      <c r="F462" s="236" t="s">
        <v>98</v>
      </c>
      <c r="G462" s="232">
        <v>18.100000000000001</v>
      </c>
      <c r="H462" s="232">
        <f t="shared" si="24"/>
        <v>29045.92208</v>
      </c>
      <c r="I462" s="76">
        <f t="shared" si="25"/>
        <v>8.2006682555302703E-4</v>
      </c>
      <c r="J462" s="76" t="str">
        <f t="shared" si="26"/>
        <v/>
      </c>
      <c r="K462" s="79">
        <f t="shared" si="27"/>
        <v>1.484320954250979E-2</v>
      </c>
    </row>
    <row r="463" spans="2:11">
      <c r="B463" s="233" t="s">
        <v>1014</v>
      </c>
      <c r="C463" s="234" t="s">
        <v>1015</v>
      </c>
      <c r="D463" s="235">
        <v>237.49700000000001</v>
      </c>
      <c r="E463" s="230">
        <v>113.65</v>
      </c>
      <c r="F463" s="236" t="s">
        <v>98</v>
      </c>
      <c r="G463" s="232" t="s">
        <v>98</v>
      </c>
      <c r="H463" s="232" t="str">
        <f t="shared" si="24"/>
        <v>Excl.</v>
      </c>
      <c r="I463" s="76" t="str">
        <f t="shared" si="25"/>
        <v>Excl.</v>
      </c>
      <c r="J463" s="76" t="str">
        <f t="shared" si="26"/>
        <v/>
      </c>
      <c r="K463" s="79" t="str">
        <f t="shared" si="27"/>
        <v/>
      </c>
    </row>
    <row r="464" spans="2:11">
      <c r="B464" s="233" t="s">
        <v>1016</v>
      </c>
      <c r="C464" s="234" t="s">
        <v>1017</v>
      </c>
      <c r="D464" s="235">
        <v>117.11199999999999</v>
      </c>
      <c r="E464" s="230">
        <v>192.83</v>
      </c>
      <c r="F464" s="236">
        <v>0.81937457864440177</v>
      </c>
      <c r="G464" s="232">
        <v>24.283000000000001</v>
      </c>
      <c r="H464" s="232">
        <f t="shared" si="24"/>
        <v>22582.70696</v>
      </c>
      <c r="I464" s="76">
        <f t="shared" si="25"/>
        <v>6.3758791193043959E-4</v>
      </c>
      <c r="J464" s="76">
        <f t="shared" si="26"/>
        <v>5.2242332668676786E-4</v>
      </c>
      <c r="K464" s="79">
        <f t="shared" si="27"/>
        <v>1.5482547265406866E-2</v>
      </c>
    </row>
    <row r="465" spans="2:11">
      <c r="B465" s="233" t="s">
        <v>1018</v>
      </c>
      <c r="C465" s="234" t="s">
        <v>1019</v>
      </c>
      <c r="D465" s="235">
        <v>160.26900000000001</v>
      </c>
      <c r="E465" s="230">
        <v>289.01</v>
      </c>
      <c r="F465" s="236" t="s">
        <v>98</v>
      </c>
      <c r="G465" s="232">
        <v>19.45</v>
      </c>
      <c r="H465" s="232">
        <f t="shared" si="24"/>
        <v>46319.343690000002</v>
      </c>
      <c r="I465" s="76">
        <f t="shared" si="25"/>
        <v>1.3077552517333593E-3</v>
      </c>
      <c r="J465" s="76" t="str">
        <f t="shared" si="26"/>
        <v/>
      </c>
      <c r="K465" s="79">
        <f t="shared" si="27"/>
        <v>2.5435839646213838E-2</v>
      </c>
    </row>
    <row r="466" spans="2:11">
      <c r="B466" s="233" t="s">
        <v>1020</v>
      </c>
      <c r="C466" s="234" t="s">
        <v>1021</v>
      </c>
      <c r="D466" s="235">
        <v>403.02</v>
      </c>
      <c r="E466" s="230">
        <v>134.41</v>
      </c>
      <c r="F466" s="236" t="s">
        <v>98</v>
      </c>
      <c r="G466" s="232">
        <v>-97.974999999999994</v>
      </c>
      <c r="H466" s="232">
        <f t="shared" si="24"/>
        <v>54169.918199999993</v>
      </c>
      <c r="I466" s="76">
        <f t="shared" si="25"/>
        <v>1.5294041186363033E-3</v>
      </c>
      <c r="J466" s="76" t="str">
        <f t="shared" si="26"/>
        <v/>
      </c>
      <c r="K466" s="79">
        <f t="shared" si="27"/>
        <v>-0.14984336852339181</v>
      </c>
    </row>
    <row r="467" spans="2:11">
      <c r="B467" s="233" t="s">
        <v>1022</v>
      </c>
      <c r="C467" s="234" t="s">
        <v>1023</v>
      </c>
      <c r="D467" s="235">
        <v>65.332999999999998</v>
      </c>
      <c r="E467" s="230">
        <v>329.27</v>
      </c>
      <c r="F467" s="236">
        <v>2.672578734776931</v>
      </c>
      <c r="G467" s="232">
        <v>7.915</v>
      </c>
      <c r="H467" s="232">
        <f t="shared" si="24"/>
        <v>21512.196909999999</v>
      </c>
      <c r="I467" s="76">
        <f t="shared" si="25"/>
        <v>6.0736371123169168E-4</v>
      </c>
      <c r="J467" s="76">
        <f t="shared" si="26"/>
        <v>1.6232273389130158E-3</v>
      </c>
      <c r="K467" s="79">
        <f t="shared" si="27"/>
        <v>4.8072837743988401E-3</v>
      </c>
    </row>
    <row r="468" spans="2:11">
      <c r="B468" s="233" t="s">
        <v>1024</v>
      </c>
      <c r="C468" s="234" t="s">
        <v>1025</v>
      </c>
      <c r="D468" s="235">
        <v>597.90099999999995</v>
      </c>
      <c r="E468" s="230">
        <v>69.36</v>
      </c>
      <c r="F468" s="236">
        <v>4.273356401384083</v>
      </c>
      <c r="G468" s="232">
        <v>9.65</v>
      </c>
      <c r="H468" s="232">
        <f t="shared" si="24"/>
        <v>41470.413359999999</v>
      </c>
      <c r="I468" s="76">
        <f t="shared" si="25"/>
        <v>1.1708531801758191E-3</v>
      </c>
      <c r="J468" s="76">
        <f t="shared" si="26"/>
        <v>5.0034729325852479E-3</v>
      </c>
      <c r="K468" s="79">
        <f t="shared" si="27"/>
        <v>1.1298733188696654E-2</v>
      </c>
    </row>
    <row r="469" spans="2:11">
      <c r="B469" s="233" t="s">
        <v>1026</v>
      </c>
      <c r="C469" s="234" t="s">
        <v>1027</v>
      </c>
      <c r="D469" s="235">
        <v>263.214</v>
      </c>
      <c r="E469" s="230">
        <v>49.53</v>
      </c>
      <c r="F469" s="236">
        <v>2.0189783969311526</v>
      </c>
      <c r="G469" s="232">
        <v>21.3</v>
      </c>
      <c r="H469" s="232">
        <f t="shared" ref="H469:H524" si="28">IF(G469&lt;&gt;"n/a",D469*E469,"Excl.")</f>
        <v>13036.98942</v>
      </c>
      <c r="I469" s="76">
        <f t="shared" ref="I469:I525" si="29">IF(H469="Excl.","Excl.",H469/(SUM($H$20:$H$524)))</f>
        <v>3.680792952271047E-4</v>
      </c>
      <c r="J469" s="76">
        <f t="shared" ref="J469:J525" si="30">IFERROR(I469*F469, "")</f>
        <v>7.4314414542116832E-4</v>
      </c>
      <c r="K469" s="79">
        <f t="shared" ref="K469:K525" si="31">IFERROR(I469*G469, "")</f>
        <v>7.8400889883373306E-3</v>
      </c>
    </row>
    <row r="470" spans="2:11">
      <c r="B470" s="233" t="s">
        <v>1028</v>
      </c>
      <c r="C470" s="234" t="s">
        <v>1029</v>
      </c>
      <c r="D470" s="235">
        <v>182.648</v>
      </c>
      <c r="E470" s="230">
        <v>89.91</v>
      </c>
      <c r="F470" s="236">
        <v>0.66733400066733395</v>
      </c>
      <c r="G470" s="232">
        <v>10.029999999999999</v>
      </c>
      <c r="H470" s="232">
        <f t="shared" si="28"/>
        <v>16421.881679999999</v>
      </c>
      <c r="I470" s="76">
        <f t="shared" si="29"/>
        <v>4.6364650920130163E-4</v>
      </c>
      <c r="J470" s="76">
        <f t="shared" si="30"/>
        <v>3.0940707988074849E-4</v>
      </c>
      <c r="K470" s="79">
        <f t="shared" si="31"/>
        <v>4.6503744872890551E-3</v>
      </c>
    </row>
    <row r="471" spans="2:11">
      <c r="B471" s="233" t="s">
        <v>1030</v>
      </c>
      <c r="C471" s="234" t="s">
        <v>1031</v>
      </c>
      <c r="D471" s="235">
        <v>40.073999999999998</v>
      </c>
      <c r="E471" s="230">
        <v>405.22</v>
      </c>
      <c r="F471" s="236">
        <v>0.78969448694536304</v>
      </c>
      <c r="G471" s="232" t="s">
        <v>98</v>
      </c>
      <c r="H471" s="232" t="str">
        <f t="shared" si="28"/>
        <v>Excl.</v>
      </c>
      <c r="I471" s="76" t="str">
        <f t="shared" si="29"/>
        <v>Excl.</v>
      </c>
      <c r="J471" s="76" t="str">
        <f t="shared" si="30"/>
        <v/>
      </c>
      <c r="K471" s="79" t="str">
        <f t="shared" si="31"/>
        <v/>
      </c>
    </row>
    <row r="472" spans="2:11">
      <c r="B472" s="233" t="s">
        <v>1032</v>
      </c>
      <c r="C472" s="234" t="s">
        <v>1033</v>
      </c>
      <c r="D472" s="235">
        <v>312.91800000000001</v>
      </c>
      <c r="E472" s="230">
        <v>53.07</v>
      </c>
      <c r="F472" s="236" t="s">
        <v>98</v>
      </c>
      <c r="G472" s="232">
        <v>4.7729999999999997</v>
      </c>
      <c r="H472" s="232">
        <f t="shared" si="28"/>
        <v>16606.558260000002</v>
      </c>
      <c r="I472" s="76">
        <f t="shared" si="29"/>
        <v>4.6886056769452033E-4</v>
      </c>
      <c r="J472" s="76" t="str">
        <f t="shared" si="30"/>
        <v/>
      </c>
      <c r="K472" s="79">
        <f t="shared" si="31"/>
        <v>2.2378714896059454E-3</v>
      </c>
    </row>
    <row r="473" spans="2:11">
      <c r="B473" s="233" t="s">
        <v>1034</v>
      </c>
      <c r="C473" s="234" t="s">
        <v>1035</v>
      </c>
      <c r="D473" s="235">
        <v>1382.684</v>
      </c>
      <c r="E473" s="230">
        <v>171.71</v>
      </c>
      <c r="F473" s="236">
        <v>2.5042222351639389</v>
      </c>
      <c r="G473" s="232">
        <v>7.35</v>
      </c>
      <c r="H473" s="232">
        <f t="shared" si="28"/>
        <v>237420.66964000001</v>
      </c>
      <c r="I473" s="76">
        <f t="shared" si="29"/>
        <v>6.7032065408731811E-3</v>
      </c>
      <c r="J473" s="76">
        <f t="shared" si="30"/>
        <v>1.6786318866550971E-2</v>
      </c>
      <c r="K473" s="79">
        <f t="shared" si="31"/>
        <v>4.9268568075417879E-2</v>
      </c>
    </row>
    <row r="474" spans="2:11">
      <c r="B474" s="233" t="s">
        <v>1036</v>
      </c>
      <c r="C474" s="234" t="s">
        <v>1037</v>
      </c>
      <c r="D474" s="235">
        <v>177.55099999999999</v>
      </c>
      <c r="E474" s="230">
        <v>126.23</v>
      </c>
      <c r="F474" s="236">
        <v>1.9012912936702844</v>
      </c>
      <c r="G474" s="232">
        <v>8.7850000000000001</v>
      </c>
      <c r="H474" s="232">
        <f t="shared" si="28"/>
        <v>22412.262729999999</v>
      </c>
      <c r="I474" s="76">
        <f t="shared" si="29"/>
        <v>6.3277568189536084E-4</v>
      </c>
      <c r="J474" s="76">
        <f t="shared" si="30"/>
        <v>1.203090894833927E-3</v>
      </c>
      <c r="K474" s="79">
        <f t="shared" si="31"/>
        <v>5.5589343654507449E-3</v>
      </c>
    </row>
    <row r="475" spans="2:11">
      <c r="B475" s="233" t="s">
        <v>1038</v>
      </c>
      <c r="C475" s="234" t="s">
        <v>1039</v>
      </c>
      <c r="D475" s="235">
        <v>200.46</v>
      </c>
      <c r="E475" s="230">
        <v>478.1</v>
      </c>
      <c r="F475" s="236" t="s">
        <v>98</v>
      </c>
      <c r="G475" s="232">
        <v>35.933</v>
      </c>
      <c r="H475" s="232">
        <f t="shared" si="28"/>
        <v>95839.926000000007</v>
      </c>
      <c r="I475" s="76">
        <f t="shared" si="29"/>
        <v>2.7058925400813795E-3</v>
      </c>
      <c r="J475" s="76" t="str">
        <f t="shared" si="30"/>
        <v/>
      </c>
      <c r="K475" s="79">
        <f t="shared" si="31"/>
        <v>9.7230836642744206E-2</v>
      </c>
    </row>
    <row r="476" spans="2:11">
      <c r="B476" s="233" t="s">
        <v>1040</v>
      </c>
      <c r="C476" s="234" t="s">
        <v>1041</v>
      </c>
      <c r="D476" s="235">
        <v>242.77099999999999</v>
      </c>
      <c r="E476" s="230">
        <v>97.56</v>
      </c>
      <c r="F476" s="236">
        <v>1.0762607626076262</v>
      </c>
      <c r="G476" s="232">
        <v>6.7670000000000003</v>
      </c>
      <c r="H476" s="232">
        <f t="shared" si="28"/>
        <v>23684.73876</v>
      </c>
      <c r="I476" s="76">
        <f t="shared" si="29"/>
        <v>6.6870208063871312E-4</v>
      </c>
      <c r="J476" s="76">
        <f t="shared" si="30"/>
        <v>7.1969781126552767E-4</v>
      </c>
      <c r="K476" s="79">
        <f t="shared" si="31"/>
        <v>4.5251069796821723E-3</v>
      </c>
    </row>
    <row r="477" spans="2:11">
      <c r="B477" s="233" t="s">
        <v>1042</v>
      </c>
      <c r="C477" s="234" t="s">
        <v>1043</v>
      </c>
      <c r="D477" s="235">
        <v>384.45499999999998</v>
      </c>
      <c r="E477" s="230">
        <v>54.75</v>
      </c>
      <c r="F477" s="236">
        <v>2.0456621004566213</v>
      </c>
      <c r="G477" s="232">
        <v>1.827</v>
      </c>
      <c r="H477" s="232">
        <f t="shared" si="28"/>
        <v>21048.911249999997</v>
      </c>
      <c r="I477" s="76">
        <f t="shared" si="29"/>
        <v>5.9428355493732344E-4</v>
      </c>
      <c r="J477" s="76">
        <f t="shared" si="30"/>
        <v>1.2157033452599129E-3</v>
      </c>
      <c r="K477" s="79">
        <f t="shared" si="31"/>
        <v>1.0857560548704899E-3</v>
      </c>
    </row>
    <row r="478" spans="2:11">
      <c r="B478" s="233" t="s">
        <v>1044</v>
      </c>
      <c r="C478" s="234" t="s">
        <v>1045</v>
      </c>
      <c r="D478" s="235">
        <v>78.688000000000002</v>
      </c>
      <c r="E478" s="230">
        <v>117.06</v>
      </c>
      <c r="F478" s="236">
        <v>3.6562446608576797</v>
      </c>
      <c r="G478" s="232">
        <v>8.9250000000000007</v>
      </c>
      <c r="H478" s="232">
        <f t="shared" si="28"/>
        <v>9211.2172800000008</v>
      </c>
      <c r="I478" s="76">
        <f t="shared" si="29"/>
        <v>2.6006451761054883E-4</v>
      </c>
      <c r="J478" s="76">
        <f t="shared" si="30"/>
        <v>9.5085950399209716E-4</v>
      </c>
      <c r="K478" s="79">
        <f t="shared" si="31"/>
        <v>2.3210758196741486E-3</v>
      </c>
    </row>
    <row r="479" spans="2:11">
      <c r="B479" s="233" t="s">
        <v>1046</v>
      </c>
      <c r="C479" s="234" t="s">
        <v>1047</v>
      </c>
      <c r="D479" s="235">
        <v>435.33300000000003</v>
      </c>
      <c r="E479" s="230">
        <v>41.04</v>
      </c>
      <c r="F479" s="236">
        <v>2.436647173489279E-2</v>
      </c>
      <c r="G479" s="232">
        <v>-3.65</v>
      </c>
      <c r="H479" s="232">
        <f t="shared" si="28"/>
        <v>17866.066320000002</v>
      </c>
      <c r="I479" s="76">
        <f t="shared" si="29"/>
        <v>5.0442083579955175E-4</v>
      </c>
      <c r="J479" s="76">
        <f t="shared" si="30"/>
        <v>1.2290956038000774E-5</v>
      </c>
      <c r="K479" s="79">
        <f t="shared" si="31"/>
        <v>-1.8411360506683638E-3</v>
      </c>
    </row>
    <row r="480" spans="2:11">
      <c r="B480" s="233" t="s">
        <v>1048</v>
      </c>
      <c r="C480" s="234" t="s">
        <v>55</v>
      </c>
      <c r="D480" s="235">
        <v>513.54399999999998</v>
      </c>
      <c r="E480" s="230">
        <v>99.11</v>
      </c>
      <c r="F480" s="236">
        <v>3.1480173544546464</v>
      </c>
      <c r="G480" s="232">
        <v>6.2450000000000001</v>
      </c>
      <c r="H480" s="232">
        <f t="shared" si="28"/>
        <v>50897.345839999994</v>
      </c>
      <c r="I480" s="76">
        <f t="shared" si="29"/>
        <v>1.4370080838584747E-3</v>
      </c>
      <c r="J480" s="76">
        <f t="shared" si="30"/>
        <v>4.5237263864780957E-3</v>
      </c>
      <c r="K480" s="79">
        <f t="shared" si="31"/>
        <v>8.9741154836961746E-3</v>
      </c>
    </row>
    <row r="481" spans="2:11">
      <c r="B481" s="233" t="s">
        <v>1049</v>
      </c>
      <c r="C481" s="234" t="s">
        <v>1050</v>
      </c>
      <c r="D481" s="235">
        <v>55.386000000000003</v>
      </c>
      <c r="E481" s="230">
        <v>250.41</v>
      </c>
      <c r="F481" s="236" t="s">
        <v>98</v>
      </c>
      <c r="G481" s="232">
        <v>27.318000000000001</v>
      </c>
      <c r="H481" s="232">
        <f t="shared" si="28"/>
        <v>13869.208260000001</v>
      </c>
      <c r="I481" s="76">
        <f t="shared" si="29"/>
        <v>3.9157571102015515E-4</v>
      </c>
      <c r="J481" s="76" t="str">
        <f t="shared" si="30"/>
        <v/>
      </c>
      <c r="K481" s="79">
        <f t="shared" si="31"/>
        <v>1.0697065273648599E-2</v>
      </c>
    </row>
    <row r="482" spans="2:11">
      <c r="B482" s="233" t="s">
        <v>1051</v>
      </c>
      <c r="C482" s="234" t="s">
        <v>1052</v>
      </c>
      <c r="D482" s="235">
        <v>116.952</v>
      </c>
      <c r="E482" s="230">
        <v>114.21</v>
      </c>
      <c r="F482" s="236" t="s">
        <v>98</v>
      </c>
      <c r="G482" s="232">
        <v>11.82</v>
      </c>
      <c r="H482" s="232">
        <f t="shared" si="28"/>
        <v>13357.08792</v>
      </c>
      <c r="I482" s="76">
        <f t="shared" si="29"/>
        <v>3.7711678283160513E-4</v>
      </c>
      <c r="J482" s="76" t="str">
        <f t="shared" si="30"/>
        <v/>
      </c>
      <c r="K482" s="79">
        <f t="shared" si="31"/>
        <v>4.457520373069573E-3</v>
      </c>
    </row>
    <row r="483" spans="2:11">
      <c r="B483" s="233" t="s">
        <v>1053</v>
      </c>
      <c r="C483" s="234" t="s">
        <v>1054</v>
      </c>
      <c r="D483" s="235">
        <v>104.85</v>
      </c>
      <c r="E483" s="230">
        <v>170.85</v>
      </c>
      <c r="F483" s="236">
        <v>0.93649400058530874</v>
      </c>
      <c r="G483" s="232">
        <v>12.55</v>
      </c>
      <c r="H483" s="232">
        <f t="shared" si="28"/>
        <v>17913.622499999998</v>
      </c>
      <c r="I483" s="76">
        <f t="shared" si="29"/>
        <v>5.0576351121748512E-4</v>
      </c>
      <c r="J483" s="76">
        <f t="shared" si="30"/>
        <v>4.7364449397013531E-4</v>
      </c>
      <c r="K483" s="79">
        <f t="shared" si="31"/>
        <v>6.347332065779439E-3</v>
      </c>
    </row>
    <row r="484" spans="2:11">
      <c r="B484" s="233" t="s">
        <v>1055</v>
      </c>
      <c r="C484" s="234" t="s">
        <v>1056</v>
      </c>
      <c r="D484" s="235">
        <v>138.715</v>
      </c>
      <c r="E484" s="230">
        <v>465.76</v>
      </c>
      <c r="F484" s="236">
        <v>1.2882171075231879</v>
      </c>
      <c r="G484" s="232">
        <v>12.16</v>
      </c>
      <c r="H484" s="232">
        <f t="shared" si="28"/>
        <v>64607.898399999998</v>
      </c>
      <c r="I484" s="76">
        <f t="shared" si="29"/>
        <v>1.8241043958119884E-3</v>
      </c>
      <c r="J484" s="76">
        <f t="shared" si="30"/>
        <v>2.3498424885932518E-3</v>
      </c>
      <c r="K484" s="79">
        <f t="shared" si="31"/>
        <v>2.2181109453073781E-2</v>
      </c>
    </row>
    <row r="485" spans="2:11">
      <c r="B485" s="233" t="s">
        <v>1057</v>
      </c>
      <c r="C485" s="234" t="s">
        <v>1058</v>
      </c>
      <c r="D485" s="235">
        <v>63.539000000000001</v>
      </c>
      <c r="E485" s="230">
        <v>141.06</v>
      </c>
      <c r="F485" s="236" t="s">
        <v>98</v>
      </c>
      <c r="G485" s="232">
        <v>12.75</v>
      </c>
      <c r="H485" s="232">
        <f t="shared" si="28"/>
        <v>8962.8113400000002</v>
      </c>
      <c r="I485" s="76">
        <f t="shared" si="29"/>
        <v>2.5305115889867017E-4</v>
      </c>
      <c r="J485" s="76" t="str">
        <f t="shared" si="30"/>
        <v/>
      </c>
      <c r="K485" s="79">
        <f t="shared" si="31"/>
        <v>3.2264022759580448E-3</v>
      </c>
    </row>
    <row r="486" spans="2:11">
      <c r="B486" s="233" t="s">
        <v>1059</v>
      </c>
      <c r="C486" s="234" t="s">
        <v>1060</v>
      </c>
      <c r="D486" s="235">
        <v>165.4</v>
      </c>
      <c r="E486" s="230">
        <v>50.75</v>
      </c>
      <c r="F486" s="236">
        <v>1.6551724137931034</v>
      </c>
      <c r="G486" s="232">
        <v>10.163</v>
      </c>
      <c r="H486" s="232">
        <f t="shared" si="28"/>
        <v>8394.0500000000011</v>
      </c>
      <c r="I486" s="76">
        <f t="shared" si="29"/>
        <v>2.3699305940689172E-4</v>
      </c>
      <c r="J486" s="76">
        <f t="shared" si="30"/>
        <v>3.9226437419071734E-4</v>
      </c>
      <c r="K486" s="79">
        <f t="shared" si="31"/>
        <v>2.4085604627522407E-3</v>
      </c>
    </row>
    <row r="487" spans="2:11">
      <c r="B487" s="233" t="s">
        <v>1061</v>
      </c>
      <c r="C487" s="234" t="s">
        <v>1062</v>
      </c>
      <c r="D487" s="235">
        <v>255.53399999999999</v>
      </c>
      <c r="E487" s="230">
        <v>273.22000000000003</v>
      </c>
      <c r="F487" s="236" t="s">
        <v>98</v>
      </c>
      <c r="G487" s="232">
        <v>9.5329999999999995</v>
      </c>
      <c r="H487" s="232">
        <f t="shared" si="28"/>
        <v>69816.999479999999</v>
      </c>
      <c r="I487" s="76">
        <f t="shared" si="29"/>
        <v>1.9711753331674896E-3</v>
      </c>
      <c r="J487" s="76" t="str">
        <f t="shared" si="30"/>
        <v/>
      </c>
      <c r="K487" s="79">
        <f t="shared" si="31"/>
        <v>1.8791214451085676E-2</v>
      </c>
    </row>
    <row r="488" spans="2:11">
      <c r="B488" s="233" t="s">
        <v>1063</v>
      </c>
      <c r="C488" s="234" t="s">
        <v>1064</v>
      </c>
      <c r="D488" s="235">
        <v>1513.7270000000001</v>
      </c>
      <c r="E488" s="230">
        <v>11.86</v>
      </c>
      <c r="F488" s="236">
        <v>4.0472175379426645</v>
      </c>
      <c r="G488" s="232">
        <v>7.61</v>
      </c>
      <c r="H488" s="232">
        <f t="shared" si="28"/>
        <v>17952.802220000001</v>
      </c>
      <c r="I488" s="76">
        <f t="shared" si="29"/>
        <v>5.0686969020254081E-4</v>
      </c>
      <c r="J488" s="76">
        <f t="shared" si="30"/>
        <v>2.0514118996392884E-3</v>
      </c>
      <c r="K488" s="79">
        <f t="shared" si="31"/>
        <v>3.8572783424413357E-3</v>
      </c>
    </row>
    <row r="489" spans="2:11">
      <c r="B489" s="233" t="s">
        <v>1065</v>
      </c>
      <c r="C489" s="234" t="s">
        <v>1066</v>
      </c>
      <c r="D489" s="235">
        <v>2293.5189999999998</v>
      </c>
      <c r="E489" s="230">
        <v>200.47</v>
      </c>
      <c r="F489" s="236" t="s">
        <v>98</v>
      </c>
      <c r="G489" s="232">
        <v>8.8829999999999991</v>
      </c>
      <c r="H489" s="232">
        <f t="shared" si="28"/>
        <v>459781.75392999995</v>
      </c>
      <c r="I489" s="76">
        <f t="shared" si="29"/>
        <v>1.2981228908969727E-2</v>
      </c>
      <c r="J489" s="76" t="str">
        <f t="shared" si="30"/>
        <v/>
      </c>
      <c r="K489" s="79">
        <f t="shared" si="31"/>
        <v>0.11531225639837807</v>
      </c>
    </row>
    <row r="490" spans="2:11">
      <c r="B490" s="233" t="s">
        <v>1067</v>
      </c>
      <c r="C490" s="234" t="s">
        <v>1068</v>
      </c>
      <c r="D490" s="235">
        <v>1253.5740000000001</v>
      </c>
      <c r="E490" s="230">
        <v>123.14</v>
      </c>
      <c r="F490" s="236" t="s">
        <v>98</v>
      </c>
      <c r="G490" s="232">
        <v>20.567</v>
      </c>
      <c r="H490" s="232">
        <f t="shared" si="28"/>
        <v>154365.10236000002</v>
      </c>
      <c r="I490" s="76">
        <f t="shared" si="29"/>
        <v>4.3582606577223628E-3</v>
      </c>
      <c r="J490" s="76" t="str">
        <f t="shared" si="30"/>
        <v/>
      </c>
      <c r="K490" s="79">
        <f t="shared" si="31"/>
        <v>8.9636346947375836E-2</v>
      </c>
    </row>
    <row r="491" spans="2:11">
      <c r="B491" s="233" t="s">
        <v>1069</v>
      </c>
      <c r="C491" s="234" t="s">
        <v>1070</v>
      </c>
      <c r="D491" s="235">
        <v>71.611999999999995</v>
      </c>
      <c r="E491" s="230">
        <v>316.52</v>
      </c>
      <c r="F491" s="236" t="s">
        <v>98</v>
      </c>
      <c r="G491" s="232">
        <v>13.858000000000001</v>
      </c>
      <c r="H491" s="232">
        <f t="shared" si="28"/>
        <v>22666.630239999999</v>
      </c>
      <c r="I491" s="76">
        <f t="shared" si="29"/>
        <v>6.399573563443591E-4</v>
      </c>
      <c r="J491" s="76" t="str">
        <f t="shared" si="30"/>
        <v/>
      </c>
      <c r="K491" s="79">
        <f t="shared" si="31"/>
        <v>8.8685290442201293E-3</v>
      </c>
    </row>
    <row r="492" spans="2:11">
      <c r="B492" s="233" t="s">
        <v>1071</v>
      </c>
      <c r="C492" s="234" t="s">
        <v>1072</v>
      </c>
      <c r="D492" s="235">
        <v>45.545000000000002</v>
      </c>
      <c r="E492" s="230">
        <v>286.58</v>
      </c>
      <c r="F492" s="236" t="s">
        <v>98</v>
      </c>
      <c r="G492" s="232" t="s">
        <v>98</v>
      </c>
      <c r="H492" s="232" t="str">
        <f t="shared" si="28"/>
        <v>Excl.</v>
      </c>
      <c r="I492" s="76" t="str">
        <f t="shared" si="29"/>
        <v>Excl.</v>
      </c>
      <c r="J492" s="76" t="str">
        <f t="shared" si="30"/>
        <v/>
      </c>
      <c r="K492" s="79" t="str">
        <f t="shared" si="31"/>
        <v/>
      </c>
    </row>
    <row r="493" spans="2:11">
      <c r="B493" s="233" t="s">
        <v>1073</v>
      </c>
      <c r="C493" s="234" t="s">
        <v>1074</v>
      </c>
      <c r="D493" s="235">
        <v>680.73299999999995</v>
      </c>
      <c r="E493" s="230">
        <v>193.51</v>
      </c>
      <c r="F493" s="236">
        <v>2.0257351041289855</v>
      </c>
      <c r="G493" s="232">
        <v>10.36</v>
      </c>
      <c r="H493" s="232">
        <f t="shared" si="28"/>
        <v>131728.64283</v>
      </c>
      <c r="I493" s="76">
        <f t="shared" si="29"/>
        <v>3.7191551248562261E-3</v>
      </c>
      <c r="J493" s="76">
        <f t="shared" si="30"/>
        <v>7.5340230941224771E-3</v>
      </c>
      <c r="K493" s="79">
        <f t="shared" si="31"/>
        <v>3.85304470935105E-2</v>
      </c>
    </row>
    <row r="494" spans="2:11">
      <c r="B494" s="233" t="s">
        <v>1075</v>
      </c>
      <c r="C494" s="234" t="s">
        <v>1076</v>
      </c>
      <c r="D494" s="235">
        <v>163.21799999999999</v>
      </c>
      <c r="E494" s="230">
        <v>182.16</v>
      </c>
      <c r="F494" s="236">
        <v>2.5252525252525251</v>
      </c>
      <c r="G494" s="232">
        <v>-1.98</v>
      </c>
      <c r="H494" s="232">
        <f t="shared" si="28"/>
        <v>29731.790879999997</v>
      </c>
      <c r="I494" s="76">
        <f t="shared" si="29"/>
        <v>8.3943127361608754E-4</v>
      </c>
      <c r="J494" s="76">
        <f t="shared" si="30"/>
        <v>2.1197759434749682E-3</v>
      </c>
      <c r="K494" s="79">
        <f t="shared" si="31"/>
        <v>-1.6620739217598534E-3</v>
      </c>
    </row>
    <row r="495" spans="2:11">
      <c r="B495" s="233" t="s">
        <v>1077</v>
      </c>
      <c r="C495" s="234" t="s">
        <v>1078</v>
      </c>
      <c r="D495" s="235">
        <v>641.05799999999999</v>
      </c>
      <c r="E495" s="230">
        <v>43.03</v>
      </c>
      <c r="F495" s="236" t="s">
        <v>98</v>
      </c>
      <c r="G495" s="232">
        <v>129.88</v>
      </c>
      <c r="H495" s="232">
        <f t="shared" si="28"/>
        <v>27584.725740000002</v>
      </c>
      <c r="I495" s="76">
        <f t="shared" si="29"/>
        <v>7.7881219983472042E-4</v>
      </c>
      <c r="J495" s="76" t="str">
        <f t="shared" si="30"/>
        <v/>
      </c>
      <c r="K495" s="79">
        <f t="shared" si="31"/>
        <v>0.10115212851453348</v>
      </c>
    </row>
    <row r="496" spans="2:11">
      <c r="B496" s="233" t="s">
        <v>1079</v>
      </c>
      <c r="C496" s="234" t="s">
        <v>1080</v>
      </c>
      <c r="D496" s="235">
        <v>214.84399999999999</v>
      </c>
      <c r="E496" s="230">
        <v>82.04</v>
      </c>
      <c r="F496" s="236">
        <v>3.4129692832764498</v>
      </c>
      <c r="G496" s="232">
        <v>7.8529999999999998</v>
      </c>
      <c r="H496" s="232">
        <f t="shared" si="28"/>
        <v>17625.801760000002</v>
      </c>
      <c r="I496" s="76">
        <f t="shared" si="29"/>
        <v>4.976373363992085E-4</v>
      </c>
      <c r="J496" s="76">
        <f t="shared" si="30"/>
        <v>1.6984209433420082E-3</v>
      </c>
      <c r="K496" s="79">
        <f t="shared" si="31"/>
        <v>3.9079460027429845E-3</v>
      </c>
    </row>
    <row r="497" spans="2:11">
      <c r="B497" s="233" t="s">
        <v>1081</v>
      </c>
      <c r="C497" s="234" t="s">
        <v>1082</v>
      </c>
      <c r="D497" s="235">
        <v>326.72899999999998</v>
      </c>
      <c r="E497" s="230">
        <v>50.5</v>
      </c>
      <c r="F497" s="236" t="s">
        <v>98</v>
      </c>
      <c r="G497" s="232">
        <v>147.65</v>
      </c>
      <c r="H497" s="232">
        <f t="shared" si="28"/>
        <v>16499.8145</v>
      </c>
      <c r="I497" s="76">
        <f t="shared" si="29"/>
        <v>4.658468222134956E-4</v>
      </c>
      <c r="J497" s="76" t="str">
        <f t="shared" si="30"/>
        <v/>
      </c>
      <c r="K497" s="79">
        <f t="shared" si="31"/>
        <v>6.8782283299822625E-2</v>
      </c>
    </row>
    <row r="498" spans="2:11">
      <c r="B498" s="233" t="s">
        <v>1083</v>
      </c>
      <c r="C498" s="234" t="s">
        <v>1084</v>
      </c>
      <c r="D498" s="235">
        <v>152.35</v>
      </c>
      <c r="E498" s="230">
        <v>19.91</v>
      </c>
      <c r="F498" s="236">
        <v>1.0045203415369162</v>
      </c>
      <c r="G498" s="232">
        <v>11.15</v>
      </c>
      <c r="H498" s="232">
        <f t="shared" si="28"/>
        <v>3033.2885000000001</v>
      </c>
      <c r="I498" s="76">
        <f t="shared" si="29"/>
        <v>8.5640223929895744E-5</v>
      </c>
      <c r="J498" s="76">
        <f t="shared" si="30"/>
        <v>8.6027346991356853E-5</v>
      </c>
      <c r="K498" s="79">
        <f t="shared" si="31"/>
        <v>9.5488849681833754E-4</v>
      </c>
    </row>
    <row r="499" spans="2:11">
      <c r="B499" s="233" t="s">
        <v>1085</v>
      </c>
      <c r="C499" s="234" t="s">
        <v>1086</v>
      </c>
      <c r="D499" s="235">
        <v>584.88699999999994</v>
      </c>
      <c r="E499" s="230">
        <v>80.55</v>
      </c>
      <c r="F499" s="236" t="s">
        <v>98</v>
      </c>
      <c r="G499" s="232">
        <v>11.913</v>
      </c>
      <c r="H499" s="232">
        <f t="shared" si="28"/>
        <v>47112.647849999994</v>
      </c>
      <c r="I499" s="76">
        <f t="shared" si="29"/>
        <v>1.3301529715371025E-3</v>
      </c>
      <c r="J499" s="76" t="str">
        <f t="shared" si="30"/>
        <v/>
      </c>
      <c r="K499" s="79">
        <f t="shared" si="31"/>
        <v>1.5846112349921504E-2</v>
      </c>
    </row>
    <row r="500" spans="2:11">
      <c r="B500" s="233" t="s">
        <v>1087</v>
      </c>
      <c r="C500" s="234" t="s">
        <v>1088</v>
      </c>
      <c r="D500" s="235">
        <v>56.936999999999998</v>
      </c>
      <c r="E500" s="230">
        <v>30.43</v>
      </c>
      <c r="F500" s="236" t="s">
        <v>98</v>
      </c>
      <c r="G500" s="232" t="s">
        <v>98</v>
      </c>
      <c r="H500" s="232" t="str">
        <f t="shared" si="28"/>
        <v>Excl.</v>
      </c>
      <c r="I500" s="76" t="str">
        <f t="shared" si="29"/>
        <v>Excl.</v>
      </c>
      <c r="J500" s="76" t="str">
        <f t="shared" si="30"/>
        <v/>
      </c>
      <c r="K500" s="79" t="str">
        <f t="shared" si="31"/>
        <v/>
      </c>
    </row>
    <row r="501" spans="2:11">
      <c r="B501" s="233" t="s">
        <v>1089</v>
      </c>
      <c r="C501" s="234" t="s">
        <v>1090</v>
      </c>
      <c r="D501" s="235">
        <v>62.36</v>
      </c>
      <c r="E501" s="230">
        <v>354.22</v>
      </c>
      <c r="F501" s="236">
        <v>0.68883744565524241</v>
      </c>
      <c r="G501" s="232">
        <v>14.973000000000001</v>
      </c>
      <c r="H501" s="232">
        <f t="shared" si="28"/>
        <v>22089.159200000002</v>
      </c>
      <c r="I501" s="76">
        <f t="shared" si="29"/>
        <v>6.2365335190210788E-4</v>
      </c>
      <c r="J501" s="76">
        <f t="shared" si="30"/>
        <v>4.2959578189857801E-4</v>
      </c>
      <c r="K501" s="79">
        <f t="shared" si="31"/>
        <v>9.3379616380302611E-3</v>
      </c>
    </row>
    <row r="502" spans="2:11">
      <c r="B502" s="233" t="s">
        <v>1091</v>
      </c>
      <c r="C502" s="234" t="s">
        <v>1092</v>
      </c>
      <c r="D502" s="235">
        <v>161.59399999999999</v>
      </c>
      <c r="E502" s="230">
        <v>105.46</v>
      </c>
      <c r="F502" s="236">
        <v>0.41721979897591505</v>
      </c>
      <c r="G502" s="232">
        <v>10.045</v>
      </c>
      <c r="H502" s="232">
        <f t="shared" si="28"/>
        <v>17041.703239999999</v>
      </c>
      <c r="I502" s="76">
        <f t="shared" si="29"/>
        <v>4.811462152777191E-4</v>
      </c>
      <c r="J502" s="76">
        <f t="shared" si="30"/>
        <v>2.0074372721619232E-4</v>
      </c>
      <c r="K502" s="79">
        <f t="shared" si="31"/>
        <v>4.8331137324646887E-3</v>
      </c>
    </row>
    <row r="503" spans="2:11">
      <c r="B503" s="233" t="s">
        <v>1093</v>
      </c>
      <c r="C503" s="234" t="s">
        <v>1094</v>
      </c>
      <c r="D503" s="235">
        <v>1158.04</v>
      </c>
      <c r="E503" s="230">
        <v>87.93</v>
      </c>
      <c r="F503" s="236" t="s">
        <v>98</v>
      </c>
      <c r="G503" s="232">
        <v>17.914000000000001</v>
      </c>
      <c r="H503" s="232">
        <f t="shared" si="28"/>
        <v>101826.4572</v>
      </c>
      <c r="I503" s="76">
        <f t="shared" si="29"/>
        <v>2.8749130181965695E-3</v>
      </c>
      <c r="J503" s="76" t="str">
        <f t="shared" si="30"/>
        <v/>
      </c>
      <c r="K503" s="79">
        <f t="shared" si="31"/>
        <v>5.150119180797335E-2</v>
      </c>
    </row>
    <row r="504" spans="2:11">
      <c r="B504" s="233" t="s">
        <v>1095</v>
      </c>
      <c r="C504" s="234" t="s">
        <v>1096</v>
      </c>
      <c r="D504" s="235">
        <v>1036.01</v>
      </c>
      <c r="E504" s="230">
        <v>870.76</v>
      </c>
      <c r="F504" s="236" t="s">
        <v>98</v>
      </c>
      <c r="G504" s="232">
        <v>42.5</v>
      </c>
      <c r="H504" s="232">
        <f t="shared" si="28"/>
        <v>902116.06759999995</v>
      </c>
      <c r="I504" s="76">
        <f t="shared" si="29"/>
        <v>2.5469856243486553E-2</v>
      </c>
      <c r="J504" s="76" t="str">
        <f t="shared" si="30"/>
        <v/>
      </c>
      <c r="K504" s="79">
        <f t="shared" si="31"/>
        <v>1.0824688903481785</v>
      </c>
    </row>
    <row r="505" spans="2:11">
      <c r="B505" s="233" t="s">
        <v>1097</v>
      </c>
      <c r="C505" s="234" t="s">
        <v>1098</v>
      </c>
      <c r="D505" s="235">
        <v>290.572</v>
      </c>
      <c r="E505" s="230">
        <v>28.51</v>
      </c>
      <c r="F505" s="236" t="s">
        <v>98</v>
      </c>
      <c r="G505" s="232">
        <v>5.4</v>
      </c>
      <c r="H505" s="232">
        <f t="shared" si="28"/>
        <v>8284.2077200000003</v>
      </c>
      <c r="I505" s="76">
        <f t="shared" si="29"/>
        <v>2.3389183199111165E-4</v>
      </c>
      <c r="J505" s="76" t="str">
        <f t="shared" si="30"/>
        <v/>
      </c>
      <c r="K505" s="79">
        <f t="shared" si="31"/>
        <v>1.2630158927520031E-3</v>
      </c>
    </row>
    <row r="506" spans="2:11">
      <c r="B506" s="233" t="s">
        <v>1099</v>
      </c>
      <c r="C506" s="234" t="s">
        <v>1100</v>
      </c>
      <c r="D506" s="235">
        <v>728.10199999999998</v>
      </c>
      <c r="E506" s="230">
        <v>66.5</v>
      </c>
      <c r="F506" s="236">
        <v>4.2105263157894735</v>
      </c>
      <c r="G506" s="232">
        <v>11.07</v>
      </c>
      <c r="H506" s="232">
        <f t="shared" si="28"/>
        <v>48418.782999999996</v>
      </c>
      <c r="I506" s="76">
        <f t="shared" si="29"/>
        <v>1.3670296836364325E-3</v>
      </c>
      <c r="J506" s="76">
        <f t="shared" si="30"/>
        <v>5.7559144574165578E-3</v>
      </c>
      <c r="K506" s="79">
        <f t="shared" si="31"/>
        <v>1.5133018597855308E-2</v>
      </c>
    </row>
    <row r="507" spans="2:11">
      <c r="B507" s="233" t="s">
        <v>1101</v>
      </c>
      <c r="C507" s="234" t="s">
        <v>1102</v>
      </c>
      <c r="D507" s="235">
        <v>166.2</v>
      </c>
      <c r="E507" s="230">
        <v>36.57</v>
      </c>
      <c r="F507" s="236" t="s">
        <v>98</v>
      </c>
      <c r="G507" s="232">
        <v>16</v>
      </c>
      <c r="H507" s="232">
        <f t="shared" si="28"/>
        <v>6077.9339999999993</v>
      </c>
      <c r="I507" s="76">
        <f t="shared" si="29"/>
        <v>1.7160109524403197E-4</v>
      </c>
      <c r="J507" s="76" t="str">
        <f t="shared" si="30"/>
        <v/>
      </c>
      <c r="K507" s="79">
        <f t="shared" si="31"/>
        <v>2.7456175239045115E-3</v>
      </c>
    </row>
    <row r="508" spans="2:11">
      <c r="B508" s="233" t="s">
        <v>1103</v>
      </c>
      <c r="C508" s="234" t="s">
        <v>1104</v>
      </c>
      <c r="D508" s="235">
        <v>39.448</v>
      </c>
      <c r="E508" s="230">
        <v>274.70999999999998</v>
      </c>
      <c r="F508" s="236">
        <v>2.2569254850569695</v>
      </c>
      <c r="G508" s="232">
        <v>40.950000000000003</v>
      </c>
      <c r="H508" s="232">
        <f t="shared" si="28"/>
        <v>10836.76008</v>
      </c>
      <c r="I508" s="76">
        <f t="shared" si="29"/>
        <v>3.0595921222981425E-4</v>
      </c>
      <c r="J508" s="76">
        <f t="shared" si="30"/>
        <v>6.9052714346942181E-4</v>
      </c>
      <c r="K508" s="79">
        <f t="shared" si="31"/>
        <v>1.2529029740810894E-2</v>
      </c>
    </row>
    <row r="509" spans="2:11">
      <c r="B509" s="233" t="s">
        <v>1105</v>
      </c>
      <c r="C509" s="234" t="s">
        <v>1106</v>
      </c>
      <c r="D509" s="235">
        <v>46.765999999999998</v>
      </c>
      <c r="E509" s="230">
        <v>431.55</v>
      </c>
      <c r="F509" s="236" t="s">
        <v>98</v>
      </c>
      <c r="G509" s="232">
        <v>9.2200000000000006</v>
      </c>
      <c r="H509" s="232">
        <f t="shared" si="28"/>
        <v>20181.867299999998</v>
      </c>
      <c r="I509" s="76">
        <f t="shared" si="29"/>
        <v>5.6980390585842399E-4</v>
      </c>
      <c r="J509" s="76" t="str">
        <f t="shared" si="30"/>
        <v/>
      </c>
      <c r="K509" s="79">
        <f t="shared" si="31"/>
        <v>5.2535920120146693E-3</v>
      </c>
    </row>
    <row r="510" spans="2:11">
      <c r="B510" s="233" t="s">
        <v>1083</v>
      </c>
      <c r="C510" s="234" t="s">
        <v>1107</v>
      </c>
      <c r="D510" s="235">
        <v>380.97899999999998</v>
      </c>
      <c r="E510" s="230">
        <v>19.86</v>
      </c>
      <c r="F510" s="236">
        <v>1.0070493454179255</v>
      </c>
      <c r="G510" s="232">
        <v>11.15</v>
      </c>
      <c r="H510" s="232">
        <f t="shared" si="28"/>
        <v>7566.2429399999992</v>
      </c>
      <c r="I510" s="76">
        <f t="shared" si="29"/>
        <v>2.1362120341985032E-4</v>
      </c>
      <c r="J510" s="76">
        <f t="shared" si="30"/>
        <v>2.1512709307134977E-4</v>
      </c>
      <c r="K510" s="79">
        <f t="shared" si="31"/>
        <v>2.381876418131331E-3</v>
      </c>
    </row>
    <row r="511" spans="2:11">
      <c r="B511" s="233" t="s">
        <v>1108</v>
      </c>
      <c r="C511" s="234" t="s">
        <v>1109</v>
      </c>
      <c r="D511" s="235">
        <v>980.13699999999994</v>
      </c>
      <c r="E511" s="230">
        <v>46.78</v>
      </c>
      <c r="F511" s="236">
        <v>2.8858486532706284</v>
      </c>
      <c r="G511" s="232">
        <v>2.633</v>
      </c>
      <c r="H511" s="232">
        <f t="shared" si="28"/>
        <v>45850.808859999997</v>
      </c>
      <c r="I511" s="76">
        <f t="shared" si="29"/>
        <v>1.2945268932174595E-3</v>
      </c>
      <c r="J511" s="76">
        <f t="shared" si="30"/>
        <v>3.735808691414216E-3</v>
      </c>
      <c r="K511" s="79">
        <f t="shared" si="31"/>
        <v>3.4084893098415706E-3</v>
      </c>
    </row>
    <row r="512" spans="2:11">
      <c r="B512" s="233" t="s">
        <v>1110</v>
      </c>
      <c r="C512" s="234" t="s">
        <v>1111</v>
      </c>
      <c r="D512" s="235">
        <v>281.96800000000002</v>
      </c>
      <c r="E512" s="230">
        <v>136.97999999999999</v>
      </c>
      <c r="F512" s="236">
        <v>0.73003358154475118</v>
      </c>
      <c r="G512" s="232">
        <v>15.445</v>
      </c>
      <c r="H512" s="232">
        <f t="shared" si="28"/>
        <v>38623.976640000001</v>
      </c>
      <c r="I512" s="76">
        <f t="shared" si="29"/>
        <v>1.0904884281573157E-3</v>
      </c>
      <c r="J512" s="76">
        <f t="shared" si="30"/>
        <v>7.9609317284079126E-4</v>
      </c>
      <c r="K512" s="79">
        <f t="shared" si="31"/>
        <v>1.6842593772889741E-2</v>
      </c>
    </row>
    <row r="513" spans="2:11">
      <c r="B513" s="233" t="s">
        <v>1112</v>
      </c>
      <c r="C513" s="234" t="s">
        <v>1113</v>
      </c>
      <c r="D513" s="235">
        <v>433.03199999999998</v>
      </c>
      <c r="E513" s="230">
        <v>185.21</v>
      </c>
      <c r="F513" s="236">
        <v>3.1747745802062521</v>
      </c>
      <c r="G513" s="232">
        <v>10.1</v>
      </c>
      <c r="H513" s="232">
        <f t="shared" si="28"/>
        <v>80201.856719999996</v>
      </c>
      <c r="I513" s="76">
        <f t="shared" si="29"/>
        <v>2.2643757654750656E-3</v>
      </c>
      <c r="J513" s="76">
        <f t="shared" si="30"/>
        <v>7.1888826202653119E-3</v>
      </c>
      <c r="K513" s="79">
        <f t="shared" si="31"/>
        <v>2.2870195231298161E-2</v>
      </c>
    </row>
    <row r="514" spans="2:11">
      <c r="B514" s="233" t="s">
        <v>1114</v>
      </c>
      <c r="C514" s="234" t="s">
        <v>1115</v>
      </c>
      <c r="D514" s="235">
        <v>270.91500000000002</v>
      </c>
      <c r="E514" s="230">
        <v>106.4</v>
      </c>
      <c r="F514" s="236" t="s">
        <v>98</v>
      </c>
      <c r="G514" s="232">
        <v>19.420000000000002</v>
      </c>
      <c r="H514" s="232">
        <f t="shared" si="28"/>
        <v>28825.356000000003</v>
      </c>
      <c r="I514" s="76">
        <f t="shared" si="29"/>
        <v>8.1383948236343632E-4</v>
      </c>
      <c r="J514" s="76" t="str">
        <f t="shared" si="30"/>
        <v/>
      </c>
      <c r="K514" s="79">
        <f t="shared" si="31"/>
        <v>1.5804762747497935E-2</v>
      </c>
    </row>
    <row r="515" spans="2:11">
      <c r="B515" s="233" t="s">
        <v>1116</v>
      </c>
      <c r="C515" s="234" t="s">
        <v>1117</v>
      </c>
      <c r="D515" s="235">
        <v>61.091000000000001</v>
      </c>
      <c r="E515" s="230">
        <v>199.63</v>
      </c>
      <c r="F515" s="236">
        <v>3.0055602865300806</v>
      </c>
      <c r="G515" s="232">
        <v>15.843</v>
      </c>
      <c r="H515" s="232">
        <f t="shared" si="28"/>
        <v>12195.59633</v>
      </c>
      <c r="I515" s="76">
        <f t="shared" si="29"/>
        <v>3.4432385863059669E-4</v>
      </c>
      <c r="J515" s="76">
        <f t="shared" si="30"/>
        <v>1.0348861152049192E-3</v>
      </c>
      <c r="K515" s="79">
        <f t="shared" si="31"/>
        <v>5.4551228922845437E-3</v>
      </c>
    </row>
    <row r="516" spans="2:11">
      <c r="B516" s="233" t="s">
        <v>1118</v>
      </c>
      <c r="C516" s="234" t="s">
        <v>1119</v>
      </c>
      <c r="D516" s="235">
        <v>78.805000000000007</v>
      </c>
      <c r="E516" s="230">
        <v>289.91000000000003</v>
      </c>
      <c r="F516" s="236" t="s">
        <v>98</v>
      </c>
      <c r="G516" s="232">
        <v>11.17</v>
      </c>
      <c r="H516" s="232">
        <f t="shared" si="28"/>
        <v>22846.357550000004</v>
      </c>
      <c r="I516" s="76">
        <f t="shared" si="29"/>
        <v>6.4503167983014629E-4</v>
      </c>
      <c r="J516" s="76" t="str">
        <f t="shared" si="30"/>
        <v/>
      </c>
      <c r="K516" s="79">
        <f t="shared" si="31"/>
        <v>7.2050038637027341E-3</v>
      </c>
    </row>
    <row r="517" spans="2:11">
      <c r="B517" s="233" t="s">
        <v>1120</v>
      </c>
      <c r="C517" s="234" t="s">
        <v>1121</v>
      </c>
      <c r="D517" s="235">
        <v>157.08799999999999</v>
      </c>
      <c r="E517" s="230">
        <v>296.64999999999998</v>
      </c>
      <c r="F517" s="236" t="s">
        <v>98</v>
      </c>
      <c r="G517" s="232">
        <v>31.79</v>
      </c>
      <c r="H517" s="232">
        <f t="shared" si="28"/>
        <v>46600.155199999994</v>
      </c>
      <c r="I517" s="76">
        <f t="shared" si="29"/>
        <v>1.3156835317497477E-3</v>
      </c>
      <c r="J517" s="76" t="str">
        <f t="shared" si="30"/>
        <v/>
      </c>
      <c r="K517" s="79">
        <f t="shared" si="31"/>
        <v>4.1825579474324477E-2</v>
      </c>
    </row>
    <row r="518" spans="2:11">
      <c r="B518" s="233" t="s">
        <v>1122</v>
      </c>
      <c r="C518" s="234" t="s">
        <v>1123</v>
      </c>
      <c r="D518" s="235">
        <v>284.7</v>
      </c>
      <c r="E518" s="230">
        <v>49.63</v>
      </c>
      <c r="F518" s="236">
        <v>2.014910336490026</v>
      </c>
      <c r="G518" s="232">
        <v>3.8</v>
      </c>
      <c r="H518" s="232">
        <f t="shared" si="28"/>
        <v>14129.661</v>
      </c>
      <c r="I518" s="76">
        <f t="shared" si="29"/>
        <v>3.9892919255570799E-4</v>
      </c>
      <c r="J518" s="76">
        <f t="shared" si="30"/>
        <v>8.0380655360811596E-4</v>
      </c>
      <c r="K518" s="79">
        <f t="shared" si="31"/>
        <v>1.5159309317116904E-3</v>
      </c>
    </row>
    <row r="519" spans="2:11">
      <c r="B519" s="233" t="s">
        <v>1124</v>
      </c>
      <c r="C519" s="234" t="s">
        <v>1125</v>
      </c>
      <c r="D519" s="235">
        <v>359.69299999999998</v>
      </c>
      <c r="E519" s="230">
        <v>26.81</v>
      </c>
      <c r="F519" s="236">
        <v>0.89518836255128675</v>
      </c>
      <c r="G519" s="232" t="s">
        <v>98</v>
      </c>
      <c r="H519" s="232" t="str">
        <f t="shared" si="28"/>
        <v>Excl.</v>
      </c>
      <c r="I519" s="76" t="str">
        <f t="shared" si="29"/>
        <v>Excl.</v>
      </c>
      <c r="J519" s="76" t="str">
        <f t="shared" si="30"/>
        <v/>
      </c>
      <c r="K519" s="79" t="str">
        <f t="shared" si="31"/>
        <v/>
      </c>
    </row>
    <row r="520" spans="2:11">
      <c r="B520" s="238" t="s">
        <v>1126</v>
      </c>
      <c r="C520" s="239" t="s">
        <v>1127</v>
      </c>
      <c r="D520" s="240">
        <v>471.25099999999998</v>
      </c>
      <c r="E520" s="230">
        <v>177.25</v>
      </c>
      <c r="F520" s="241">
        <v>0.73342736248236962</v>
      </c>
      <c r="G520" s="232">
        <v>10.91</v>
      </c>
      <c r="H520" s="232">
        <f t="shared" si="28"/>
        <v>83529.239749999993</v>
      </c>
      <c r="I520" s="76">
        <f t="shared" si="29"/>
        <v>2.3583192950106619E-3</v>
      </c>
      <c r="J520" s="76">
        <f t="shared" si="30"/>
        <v>1.729655900430951E-3</v>
      </c>
      <c r="K520" s="80">
        <f t="shared" si="31"/>
        <v>2.5729263508566323E-2</v>
      </c>
    </row>
    <row r="521" spans="2:11">
      <c r="B521" s="238" t="s">
        <v>1128</v>
      </c>
      <c r="C521" s="239" t="s">
        <v>1129</v>
      </c>
      <c r="D521" s="240">
        <v>91.022000000000006</v>
      </c>
      <c r="E521" s="230">
        <v>719.08</v>
      </c>
      <c r="F521" s="241">
        <v>1.7244256550036159</v>
      </c>
      <c r="G521" s="232">
        <v>15.542999999999999</v>
      </c>
      <c r="H521" s="232">
        <f t="shared" si="28"/>
        <v>65452.099760000005</v>
      </c>
      <c r="I521" s="76">
        <f t="shared" si="29"/>
        <v>1.8479391195820232E-3</v>
      </c>
      <c r="J521" s="76">
        <f t="shared" si="30"/>
        <v>3.1866336266920354E-3</v>
      </c>
      <c r="K521" s="80">
        <f t="shared" si="31"/>
        <v>2.8722517735663384E-2</v>
      </c>
    </row>
    <row r="522" spans="2:11">
      <c r="B522" s="238" t="s">
        <v>1130</v>
      </c>
      <c r="C522" s="239" t="s">
        <v>1131</v>
      </c>
      <c r="D522" s="240">
        <v>284.66800000000001</v>
      </c>
      <c r="E522" s="230">
        <v>146.12</v>
      </c>
      <c r="F522" s="241">
        <v>3.3397207774431976</v>
      </c>
      <c r="G522" s="232">
        <v>14.563000000000001</v>
      </c>
      <c r="H522" s="232">
        <f t="shared" si="28"/>
        <v>41595.688160000005</v>
      </c>
      <c r="I522" s="76">
        <f t="shared" si="29"/>
        <v>1.1743901209992104E-3</v>
      </c>
      <c r="J522" s="76">
        <f t="shared" si="30"/>
        <v>3.9221350879250936E-3</v>
      </c>
      <c r="K522" s="80">
        <f t="shared" si="31"/>
        <v>1.7102643332111502E-2</v>
      </c>
    </row>
    <row r="523" spans="2:11">
      <c r="B523" s="238" t="s">
        <v>1132</v>
      </c>
      <c r="C523" s="239" t="s">
        <v>1133</v>
      </c>
      <c r="D523" s="240">
        <v>764.10900000000004</v>
      </c>
      <c r="E523" s="230">
        <v>35.43</v>
      </c>
      <c r="F523" s="241" t="s">
        <v>98</v>
      </c>
      <c r="G523" s="232" t="s">
        <v>98</v>
      </c>
      <c r="H523" s="232" t="str">
        <f t="shared" si="28"/>
        <v>Excl.</v>
      </c>
      <c r="I523" s="76" t="str">
        <f t="shared" si="29"/>
        <v>Excl.</v>
      </c>
      <c r="J523" s="76" t="str">
        <f t="shared" si="30"/>
        <v/>
      </c>
      <c r="K523" s="80" t="str">
        <f t="shared" si="31"/>
        <v/>
      </c>
    </row>
    <row r="524" spans="2:11">
      <c r="B524" s="238" t="s">
        <v>1134</v>
      </c>
      <c r="C524" s="239" t="s">
        <v>1135</v>
      </c>
      <c r="D524" s="240">
        <v>58.7</v>
      </c>
      <c r="E524" s="230">
        <v>313.45</v>
      </c>
      <c r="F524" s="241" t="s">
        <v>98</v>
      </c>
      <c r="G524" s="232">
        <v>10.705</v>
      </c>
      <c r="H524" s="232">
        <f t="shared" si="28"/>
        <v>18399.514999999999</v>
      </c>
      <c r="I524" s="76">
        <f t="shared" si="29"/>
        <v>5.1948193678295874E-4</v>
      </c>
      <c r="J524" s="76" t="str">
        <f t="shared" si="30"/>
        <v/>
      </c>
      <c r="K524" s="80">
        <f t="shared" si="31"/>
        <v>5.561054133261573E-3</v>
      </c>
    </row>
    <row r="525" spans="2:11" ht="13.5" thickBot="1">
      <c r="B525" s="242" t="s">
        <v>982</v>
      </c>
      <c r="C525" s="243" t="s">
        <v>1136</v>
      </c>
      <c r="D525" s="244" t="s">
        <v>98</v>
      </c>
      <c r="E525" s="244" t="s">
        <v>98</v>
      </c>
      <c r="F525" s="244" t="s">
        <v>98</v>
      </c>
      <c r="G525" s="244">
        <v>-2.75</v>
      </c>
      <c r="H525" s="245" t="s">
        <v>984</v>
      </c>
      <c r="I525" s="81" t="str">
        <f t="shared" si="29"/>
        <v>Excl.</v>
      </c>
      <c r="J525" s="81" t="str">
        <f t="shared" si="30"/>
        <v/>
      </c>
      <c r="K525" s="82" t="str">
        <f t="shared" si="31"/>
        <v/>
      </c>
    </row>
  </sheetData>
  <mergeCells count="1">
    <mergeCell ref="B2:E2"/>
  </mergeCells>
  <printOptions horizontalCentered="1"/>
  <pageMargins left="0.6" right="0.6" top="0.9" bottom="0.6" header="0.3" footer="0.3"/>
  <pageSetup scale="56" firstPageNumber="2" fitToHeight="6" orientation="portrait" useFirstPageNumber="1" r:id="rId1"/>
  <headerFooter scaleWithDoc="0">
    <oddHeader>&amp;RDocket No. 44280
Exhibit JMC-5.1
Page &amp;P of 13</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41491E-4595-4D32-949B-4BB883237EB7}">
  <sheetPr codeName="Sheet7">
    <pageSetUpPr fitToPage="1"/>
  </sheetPr>
  <dimension ref="A2:K525"/>
  <sheetViews>
    <sheetView view="pageLayout" zoomScale="90" zoomScaleNormal="100" zoomScaleSheetLayoutView="100" zoomScalePageLayoutView="90" workbookViewId="0">
      <selection activeCell="A27" sqref="A27:F27"/>
    </sheetView>
  </sheetViews>
  <sheetFormatPr defaultColWidth="9" defaultRowHeight="12.75"/>
  <cols>
    <col min="1" max="1" width="2.42578125" customWidth="1"/>
    <col min="2" max="2" width="56.140625" style="246" customWidth="1"/>
    <col min="3" max="3" width="7.28515625" style="246" bestFit="1" customWidth="1"/>
    <col min="4" max="5" width="15.7109375" style="246" bestFit="1" customWidth="1"/>
    <col min="6" max="6" width="9" style="247"/>
    <col min="7" max="7" width="10.85546875" style="247" customWidth="1"/>
    <col min="8" max="8" width="12" style="247" customWidth="1"/>
    <col min="9" max="11" width="9" style="74"/>
    <col min="12" max="16384" width="9" style="247"/>
  </cols>
  <sheetData>
    <row r="2" spans="2:5">
      <c r="B2" s="266" t="s">
        <v>1137</v>
      </c>
      <c r="C2" s="266"/>
      <c r="D2" s="266"/>
      <c r="E2" s="266"/>
    </row>
    <row r="3" spans="2:5">
      <c r="B3" s="59"/>
      <c r="C3" s="59"/>
      <c r="D3" s="59"/>
      <c r="E3" s="59"/>
    </row>
    <row r="4" spans="2:5">
      <c r="B4" s="54" t="s">
        <v>1138</v>
      </c>
      <c r="C4" s="248">
        <f>SUM(J20:J525)/100</f>
        <v>1.5309300544011544E-2</v>
      </c>
      <c r="D4" s="249"/>
      <c r="E4" s="250"/>
    </row>
    <row r="5" spans="2:5">
      <c r="B5" s="54"/>
      <c r="C5" s="54"/>
      <c r="D5" s="54"/>
      <c r="E5" s="54"/>
    </row>
    <row r="6" spans="2:5">
      <c r="B6" s="54" t="s">
        <v>1139</v>
      </c>
      <c r="C6" s="251">
        <f>SUM(K20:K525)/100</f>
        <v>0.13993669206087608</v>
      </c>
      <c r="D6" s="252"/>
      <c r="E6" s="253"/>
    </row>
    <row r="7" spans="2:5">
      <c r="B7" s="54"/>
      <c r="C7" s="54"/>
      <c r="D7" s="54"/>
      <c r="E7" s="54"/>
    </row>
    <row r="8" spans="2:5">
      <c r="B8" s="54" t="s">
        <v>1140</v>
      </c>
      <c r="C8" s="254">
        <f>C6*(1+0.5*C4)+C4</f>
        <v>0.15631715904283502</v>
      </c>
      <c r="D8" s="252"/>
      <c r="E8" s="253"/>
    </row>
    <row r="9" spans="2:5">
      <c r="B9" s="54"/>
      <c r="C9" s="255"/>
      <c r="D9" s="58"/>
      <c r="E9" s="58"/>
    </row>
    <row r="10" spans="2:5">
      <c r="B10" s="54"/>
      <c r="C10" s="255"/>
      <c r="D10" s="58"/>
      <c r="E10" s="58"/>
    </row>
    <row r="11" spans="2:5">
      <c r="B11" s="256" t="s">
        <v>77</v>
      </c>
      <c r="C11" s="15"/>
      <c r="D11" s="257"/>
      <c r="E11" s="257"/>
    </row>
    <row r="12" spans="2:5">
      <c r="B12" s="59" t="s">
        <v>1141</v>
      </c>
      <c r="C12" s="15"/>
      <c r="D12" s="257"/>
      <c r="E12" s="257"/>
    </row>
    <row r="13" spans="2:5">
      <c r="B13" s="59" t="s">
        <v>1142</v>
      </c>
      <c r="C13" s="15"/>
      <c r="D13" s="257"/>
      <c r="E13" s="257"/>
    </row>
    <row r="14" spans="2:5">
      <c r="B14" s="59" t="s">
        <v>1143</v>
      </c>
      <c r="C14" s="15"/>
      <c r="D14" s="257"/>
      <c r="E14" s="257"/>
    </row>
    <row r="17" spans="1:11" customFormat="1" ht="13.5" thickBot="1">
      <c r="I17" s="75"/>
      <c r="J17" s="75"/>
      <c r="K17" s="75"/>
    </row>
    <row r="18" spans="1:11" s="246" customFormat="1" ht="63.75">
      <c r="A18"/>
      <c r="B18" s="258" t="s">
        <v>130</v>
      </c>
      <c r="C18" s="214" t="s">
        <v>32</v>
      </c>
      <c r="D18" s="123" t="s">
        <v>131</v>
      </c>
      <c r="E18" s="214" t="s">
        <v>132</v>
      </c>
      <c r="F18" s="123" t="s">
        <v>89</v>
      </c>
      <c r="G18" s="123" t="s">
        <v>1144</v>
      </c>
      <c r="H18" s="123" t="s">
        <v>134</v>
      </c>
      <c r="I18" s="216" t="s">
        <v>135</v>
      </c>
      <c r="J18" s="216" t="s">
        <v>136</v>
      </c>
      <c r="K18" s="77" t="s">
        <v>137</v>
      </c>
    </row>
    <row r="19" spans="1:11" customFormat="1">
      <c r="B19" s="233"/>
      <c r="C19" s="234"/>
      <c r="D19" s="235"/>
      <c r="E19" s="230"/>
      <c r="F19" s="236"/>
      <c r="G19" s="232"/>
      <c r="H19" s="232"/>
      <c r="I19" s="76"/>
      <c r="J19" s="76"/>
      <c r="K19" s="79"/>
    </row>
    <row r="20" spans="1:11" customFormat="1">
      <c r="B20" s="228" t="s">
        <v>138</v>
      </c>
      <c r="C20" s="229" t="s">
        <v>139</v>
      </c>
      <c r="D20" s="230">
        <v>327.62200000000001</v>
      </c>
      <c r="E20" s="230">
        <v>106.03</v>
      </c>
      <c r="F20" s="231">
        <v>4.2629444496840518</v>
      </c>
      <c r="G20" s="232">
        <v>5.5</v>
      </c>
      <c r="H20" s="232">
        <f>IF(G20&lt;&gt;"",D20*E20,0)</f>
        <v>34737.76066</v>
      </c>
      <c r="I20" s="76">
        <f>IF(H20="Excl.","Excl.",H20/(SUM($H$20:$H$524)))</f>
        <v>1.0275248614846153E-3</v>
      </c>
      <c r="J20" s="76">
        <f>IFERROR(I20*F20, "")</f>
        <v>4.3802814051782154E-3</v>
      </c>
      <c r="K20" s="78">
        <f>IFERROR(I20*G20, "")</f>
        <v>5.6513867381653843E-3</v>
      </c>
    </row>
    <row r="21" spans="1:11" customFormat="1">
      <c r="B21" s="233" t="s">
        <v>140</v>
      </c>
      <c r="C21" s="234" t="s">
        <v>141</v>
      </c>
      <c r="D21" s="235">
        <v>63.064999999999998</v>
      </c>
      <c r="E21" s="230">
        <v>242.25</v>
      </c>
      <c r="F21" s="236">
        <v>0.92466460268317863</v>
      </c>
      <c r="G21" s="232">
        <v>24.5</v>
      </c>
      <c r="H21" s="232">
        <f t="shared" ref="H21:H84" si="0">IF(G21&lt;&gt;"",D21*E21,0)</f>
        <v>15277.49625</v>
      </c>
      <c r="I21" s="76">
        <f t="shared" ref="I21:I84" si="1">IF(H21="Excl.","Excl.",H21/(SUM($H$20:$H$524)))</f>
        <v>4.5190037929500147E-4</v>
      </c>
      <c r="J21" s="76">
        <f t="shared" ref="J21:J84" si="2">IFERROR(I21*F21, "")</f>
        <v>4.1785628467319027E-4</v>
      </c>
      <c r="K21" s="79">
        <f t="shared" ref="K21:K84" si="3">IFERROR(I21*G21, "")</f>
        <v>1.1071559292727537E-2</v>
      </c>
    </row>
    <row r="22" spans="1:11" customFormat="1">
      <c r="B22" s="233" t="s">
        <v>142</v>
      </c>
      <c r="C22" s="234" t="s">
        <v>143</v>
      </c>
      <c r="D22" s="235">
        <v>753.06</v>
      </c>
      <c r="E22" s="230">
        <v>174.71</v>
      </c>
      <c r="F22" s="236">
        <v>1.1905443306050025</v>
      </c>
      <c r="G22" s="232">
        <v>10</v>
      </c>
      <c r="H22" s="232">
        <f t="shared" si="0"/>
        <v>131567.11259999999</v>
      </c>
      <c r="I22" s="76">
        <f t="shared" si="1"/>
        <v>3.8916866424816279E-3</v>
      </c>
      <c r="J22" s="76">
        <f t="shared" si="2"/>
        <v>4.6332254686977199E-3</v>
      </c>
      <c r="K22" s="79">
        <f t="shared" si="3"/>
        <v>3.8916866424816281E-2</v>
      </c>
    </row>
    <row r="23" spans="1:11" customFormat="1">
      <c r="B23" s="233" t="s">
        <v>144</v>
      </c>
      <c r="C23" s="234" t="s">
        <v>145</v>
      </c>
      <c r="D23" s="235">
        <v>4199.6440000000002</v>
      </c>
      <c r="E23" s="230">
        <v>46.3</v>
      </c>
      <c r="F23" s="236">
        <v>5.5291576673866096</v>
      </c>
      <c r="G23" s="232">
        <v>2.5</v>
      </c>
      <c r="H23" s="232">
        <f t="shared" si="0"/>
        <v>194443.5172</v>
      </c>
      <c r="I23" s="76">
        <f t="shared" si="1"/>
        <v>5.7515379311013836E-3</v>
      </c>
      <c r="J23" s="76">
        <f t="shared" si="2"/>
        <v>3.1801160051014132E-2</v>
      </c>
      <c r="K23" s="79">
        <f t="shared" si="3"/>
        <v>1.437884482775346E-2</v>
      </c>
    </row>
    <row r="24" spans="1:11" customFormat="1">
      <c r="B24" s="233" t="s">
        <v>146</v>
      </c>
      <c r="C24" s="234" t="s">
        <v>147</v>
      </c>
      <c r="D24" s="235">
        <v>408.28100000000001</v>
      </c>
      <c r="E24" s="230">
        <v>554.39</v>
      </c>
      <c r="F24" s="236">
        <v>2.958206316852757</v>
      </c>
      <c r="G24" s="232">
        <v>23</v>
      </c>
      <c r="H24" s="232">
        <f t="shared" si="0"/>
        <v>226346.90359</v>
      </c>
      <c r="I24" s="76">
        <f t="shared" si="1"/>
        <v>6.6952234784263247E-3</v>
      </c>
      <c r="J24" s="76">
        <f t="shared" si="2"/>
        <v>1.9805852386621643E-2</v>
      </c>
      <c r="K24" s="79">
        <f t="shared" si="3"/>
        <v>0.15399014000380548</v>
      </c>
    </row>
    <row r="25" spans="1:11" customFormat="1">
      <c r="B25" s="233" t="s">
        <v>148</v>
      </c>
      <c r="C25" s="234" t="s">
        <v>149</v>
      </c>
      <c r="D25" s="235">
        <v>591.63599999999997</v>
      </c>
      <c r="E25" s="230">
        <v>148.84</v>
      </c>
      <c r="F25" s="236" t="s">
        <v>98</v>
      </c>
      <c r="G25" s="232"/>
      <c r="H25" s="232">
        <f t="shared" si="0"/>
        <v>0</v>
      </c>
      <c r="I25" s="76">
        <f t="shared" si="1"/>
        <v>0</v>
      </c>
      <c r="J25" s="76" t="str">
        <f t="shared" si="2"/>
        <v/>
      </c>
      <c r="K25" s="79">
        <f t="shared" si="3"/>
        <v>0</v>
      </c>
    </row>
    <row r="26" spans="1:11" customFormat="1">
      <c r="B26" s="233" t="s">
        <v>150</v>
      </c>
      <c r="C26" s="234" t="s">
        <v>151</v>
      </c>
      <c r="D26" s="235">
        <v>533.37400000000002</v>
      </c>
      <c r="E26" s="230">
        <v>210.54</v>
      </c>
      <c r="F26" s="236">
        <v>2.1088629239099461</v>
      </c>
      <c r="G26" s="232">
        <v>8</v>
      </c>
      <c r="H26" s="232">
        <f t="shared" si="0"/>
        <v>112296.56196000001</v>
      </c>
      <c r="I26" s="76">
        <f t="shared" si="1"/>
        <v>3.3216737947652014E-3</v>
      </c>
      <c r="J26" s="76">
        <f t="shared" si="2"/>
        <v>7.0049547111035891E-3</v>
      </c>
      <c r="K26" s="79">
        <f t="shared" si="3"/>
        <v>2.6573390358121611E-2</v>
      </c>
    </row>
    <row r="27" spans="1:11" customFormat="1">
      <c r="B27" s="233" t="s">
        <v>152</v>
      </c>
      <c r="C27" s="234" t="s">
        <v>153</v>
      </c>
      <c r="D27" s="235">
        <v>2939.77</v>
      </c>
      <c r="E27" s="230">
        <v>119.36</v>
      </c>
      <c r="F27" s="236">
        <v>3.3512064343163539</v>
      </c>
      <c r="G27" s="232">
        <v>5</v>
      </c>
      <c r="H27" s="232">
        <f t="shared" si="0"/>
        <v>350890.9472</v>
      </c>
      <c r="I27" s="76">
        <f t="shared" si="1"/>
        <v>1.0379171399296684E-2</v>
      </c>
      <c r="J27" s="76">
        <f t="shared" si="2"/>
        <v>3.4782745976195323E-2</v>
      </c>
      <c r="K27" s="79">
        <f t="shared" si="3"/>
        <v>5.1895856996483421E-2</v>
      </c>
    </row>
    <row r="28" spans="1:11" s="246" customFormat="1">
      <c r="A28"/>
      <c r="B28" s="233" t="s">
        <v>154</v>
      </c>
      <c r="C28" s="234" t="s">
        <v>155</v>
      </c>
      <c r="D28" s="235">
        <v>1964.8620000000001</v>
      </c>
      <c r="E28" s="230">
        <v>156.66999999999999</v>
      </c>
      <c r="F28" s="236">
        <v>3.6254547775579247</v>
      </c>
      <c r="G28" s="232">
        <v>25</v>
      </c>
      <c r="H28" s="232">
        <f t="shared" si="0"/>
        <v>307834.92953999998</v>
      </c>
      <c r="I28" s="76">
        <f t="shared" si="1"/>
        <v>9.1055968296752839E-3</v>
      </c>
      <c r="J28" s="76">
        <f t="shared" si="2"/>
        <v>3.3011929528662554E-2</v>
      </c>
      <c r="K28" s="79">
        <f t="shared" si="3"/>
        <v>0.22763992074188211</v>
      </c>
    </row>
    <row r="29" spans="1:11">
      <c r="B29" s="233" t="s">
        <v>156</v>
      </c>
      <c r="C29" s="234" t="s">
        <v>157</v>
      </c>
      <c r="D29" s="235">
        <v>4335.0290000000005</v>
      </c>
      <c r="E29" s="230">
        <v>64.61</v>
      </c>
      <c r="F29" s="236">
        <v>2.7240365268534283</v>
      </c>
      <c r="G29" s="232">
        <v>7</v>
      </c>
      <c r="H29" s="232">
        <f t="shared" si="0"/>
        <v>280086.22369000001</v>
      </c>
      <c r="I29" s="76">
        <f t="shared" si="1"/>
        <v>8.2848045680793819E-3</v>
      </c>
      <c r="J29" s="76">
        <f t="shared" si="2"/>
        <v>2.2568110261290377E-2</v>
      </c>
      <c r="K29" s="79">
        <f t="shared" si="3"/>
        <v>5.7993631976555673E-2</v>
      </c>
    </row>
    <row r="30" spans="1:11">
      <c r="B30" s="233" t="s">
        <v>158</v>
      </c>
      <c r="C30" s="234" t="s">
        <v>159</v>
      </c>
      <c r="D30" s="235">
        <v>1766.2850000000001</v>
      </c>
      <c r="E30" s="230">
        <v>146.88</v>
      </c>
      <c r="F30" s="236">
        <v>3.8398692810457518</v>
      </c>
      <c r="G30" s="232">
        <v>4.5</v>
      </c>
      <c r="H30" s="232">
        <f t="shared" si="0"/>
        <v>259431.94080000001</v>
      </c>
      <c r="I30" s="76">
        <f t="shared" si="1"/>
        <v>7.6738616413509755E-3</v>
      </c>
      <c r="J30" s="76">
        <f t="shared" si="2"/>
        <v>2.9466625583618941E-2</v>
      </c>
      <c r="K30" s="79">
        <f t="shared" si="3"/>
        <v>3.4532377386079387E-2</v>
      </c>
    </row>
    <row r="31" spans="1:11">
      <c r="B31" s="233" t="s">
        <v>160</v>
      </c>
      <c r="C31" s="234" t="s">
        <v>161</v>
      </c>
      <c r="D31" s="235">
        <v>1820.633</v>
      </c>
      <c r="E31" s="230">
        <v>111.63</v>
      </c>
      <c r="F31" s="236" t="s">
        <v>98</v>
      </c>
      <c r="G31" s="232">
        <v>30.5</v>
      </c>
      <c r="H31" s="232">
        <f t="shared" si="0"/>
        <v>203237.26178999999</v>
      </c>
      <c r="I31" s="76">
        <f t="shared" si="1"/>
        <v>6.011652314414969E-3</v>
      </c>
      <c r="J31" s="76" t="str">
        <f t="shared" si="2"/>
        <v/>
      </c>
      <c r="K31" s="79">
        <f>IFERROR(I31*G31, "")</f>
        <v>0.18335539558965655</v>
      </c>
    </row>
    <row r="32" spans="1:11">
      <c r="B32" s="233" t="s">
        <v>162</v>
      </c>
      <c r="C32" s="234" t="s">
        <v>163</v>
      </c>
      <c r="D32" s="235">
        <v>77.340999999999994</v>
      </c>
      <c r="E32" s="230">
        <v>249.52</v>
      </c>
      <c r="F32" s="236" t="s">
        <v>98</v>
      </c>
      <c r="G32" s="232">
        <v>10.5</v>
      </c>
      <c r="H32" s="232">
        <f t="shared" si="0"/>
        <v>19298.126319999999</v>
      </c>
      <c r="I32" s="76">
        <f t="shared" si="1"/>
        <v>5.7082852196352861E-4</v>
      </c>
      <c r="J32" s="76" t="str">
        <f t="shared" si="2"/>
        <v/>
      </c>
      <c r="K32" s="79">
        <f t="shared" si="3"/>
        <v>5.9936994806170504E-3</v>
      </c>
    </row>
    <row r="33" spans="2:11">
      <c r="B33" s="233" t="s">
        <v>164</v>
      </c>
      <c r="C33" s="234" t="s">
        <v>165</v>
      </c>
      <c r="D33" s="235">
        <v>134.251</v>
      </c>
      <c r="E33" s="230">
        <v>190</v>
      </c>
      <c r="F33" s="236">
        <v>3.1578947368421053</v>
      </c>
      <c r="G33" s="232">
        <v>6</v>
      </c>
      <c r="H33" s="232">
        <f t="shared" si="0"/>
        <v>25507.690000000002</v>
      </c>
      <c r="I33" s="76">
        <f t="shared" si="1"/>
        <v>7.5450418035215142E-4</v>
      </c>
      <c r="J33" s="76">
        <f t="shared" si="2"/>
        <v>2.3826447800594256E-3</v>
      </c>
      <c r="K33" s="79">
        <f t="shared" si="3"/>
        <v>4.527025082112909E-3</v>
      </c>
    </row>
    <row r="34" spans="2:11">
      <c r="B34" s="233" t="s">
        <v>166</v>
      </c>
      <c r="C34" s="234" t="s">
        <v>167</v>
      </c>
      <c r="D34" s="235">
        <v>4225.674</v>
      </c>
      <c r="E34" s="230">
        <v>85.25</v>
      </c>
      <c r="F34" s="236">
        <v>4.129032258064516</v>
      </c>
      <c r="G34" s="232"/>
      <c r="H34" s="232">
        <f t="shared" si="0"/>
        <v>0</v>
      </c>
      <c r="I34" s="76">
        <f t="shared" si="1"/>
        <v>0</v>
      </c>
      <c r="J34" s="76">
        <f t="shared" si="2"/>
        <v>0</v>
      </c>
      <c r="K34" s="79">
        <f t="shared" si="3"/>
        <v>0</v>
      </c>
    </row>
    <row r="35" spans="2:11">
      <c r="B35" s="233" t="s">
        <v>168</v>
      </c>
      <c r="C35" s="234" t="s">
        <v>169</v>
      </c>
      <c r="D35" s="235">
        <v>481.1</v>
      </c>
      <c r="E35" s="230">
        <v>86.76</v>
      </c>
      <c r="F35" s="236">
        <v>4.2415859843245736</v>
      </c>
      <c r="G35" s="232">
        <v>17</v>
      </c>
      <c r="H35" s="232">
        <f t="shared" si="0"/>
        <v>41740.236000000004</v>
      </c>
      <c r="I35" s="76">
        <f t="shared" si="1"/>
        <v>1.2346544336584522E-3</v>
      </c>
      <c r="J35" s="76">
        <f t="shared" si="2"/>
        <v>5.2368929412898845E-3</v>
      </c>
      <c r="K35" s="79">
        <f t="shared" si="3"/>
        <v>2.0989125372193686E-2</v>
      </c>
    </row>
    <row r="36" spans="2:11">
      <c r="B36" s="233" t="s">
        <v>170</v>
      </c>
      <c r="C36" s="234" t="s">
        <v>171</v>
      </c>
      <c r="D36" s="235">
        <v>1100.665</v>
      </c>
      <c r="E36" s="230">
        <v>74.55</v>
      </c>
      <c r="F36" s="236">
        <v>0.42924211938296442</v>
      </c>
      <c r="G36" s="232">
        <v>15</v>
      </c>
      <c r="H36" s="232">
        <f t="shared" si="0"/>
        <v>82054.575749999989</v>
      </c>
      <c r="I36" s="76">
        <f t="shared" si="1"/>
        <v>2.427131599152932E-3</v>
      </c>
      <c r="J36" s="76">
        <f t="shared" si="2"/>
        <v>1.0418271116417683E-3</v>
      </c>
      <c r="K36" s="79">
        <f t="shared" si="3"/>
        <v>3.6406973987293978E-2</v>
      </c>
    </row>
    <row r="37" spans="2:11">
      <c r="B37" s="233" t="s">
        <v>172</v>
      </c>
      <c r="C37" s="234" t="s">
        <v>173</v>
      </c>
      <c r="D37" s="235">
        <v>1053.366</v>
      </c>
      <c r="E37" s="230">
        <v>36.630000000000003</v>
      </c>
      <c r="F37" s="236">
        <v>2.7300027300027301</v>
      </c>
      <c r="G37" s="232">
        <v>15.5</v>
      </c>
      <c r="H37" s="232">
        <f t="shared" si="0"/>
        <v>38584.796580000002</v>
      </c>
      <c r="I37" s="76">
        <f t="shared" si="1"/>
        <v>1.1413181796410179E-3</v>
      </c>
      <c r="J37" s="76">
        <f t="shared" si="2"/>
        <v>3.1158017462217251E-3</v>
      </c>
      <c r="K37" s="79">
        <f t="shared" si="3"/>
        <v>1.7690431784435776E-2</v>
      </c>
    </row>
    <row r="38" spans="2:11">
      <c r="B38" s="233" t="s">
        <v>174</v>
      </c>
      <c r="C38" s="234" t="s">
        <v>175</v>
      </c>
      <c r="D38" s="235">
        <v>1035.069</v>
      </c>
      <c r="E38" s="230">
        <v>300.39999999999998</v>
      </c>
      <c r="F38" s="236">
        <v>2.5299600532623168</v>
      </c>
      <c r="G38" s="232">
        <v>10</v>
      </c>
      <c r="H38" s="232">
        <f t="shared" si="0"/>
        <v>310934.72759999998</v>
      </c>
      <c r="I38" s="76">
        <f t="shared" si="1"/>
        <v>9.1972872412538122E-3</v>
      </c>
      <c r="J38" s="76">
        <f t="shared" si="2"/>
        <v>2.3268769318751322E-2</v>
      </c>
      <c r="K38" s="79">
        <f t="shared" si="3"/>
        <v>9.1972872412538126E-2</v>
      </c>
    </row>
    <row r="39" spans="2:11">
      <c r="B39" s="233" t="s">
        <v>176</v>
      </c>
      <c r="C39" s="234" t="s">
        <v>177</v>
      </c>
      <c r="D39" s="235">
        <v>46.509</v>
      </c>
      <c r="E39" s="230">
        <v>392.24</v>
      </c>
      <c r="F39" s="236">
        <v>0.76483785437487251</v>
      </c>
      <c r="G39" s="232">
        <v>18</v>
      </c>
      <c r="H39" s="232">
        <f t="shared" si="0"/>
        <v>18242.690160000002</v>
      </c>
      <c r="I39" s="76">
        <f t="shared" si="1"/>
        <v>5.3960927024709253E-4</v>
      </c>
      <c r="J39" s="76">
        <f t="shared" si="2"/>
        <v>4.1271359645657699E-4</v>
      </c>
      <c r="K39" s="79">
        <f t="shared" si="3"/>
        <v>9.7129668644476662E-3</v>
      </c>
    </row>
    <row r="40" spans="2:11">
      <c r="B40" s="233" t="s">
        <v>178</v>
      </c>
      <c r="C40" s="234" t="s">
        <v>179</v>
      </c>
      <c r="D40" s="235">
        <v>899.43499999999995</v>
      </c>
      <c r="E40" s="230">
        <v>132.21</v>
      </c>
      <c r="F40" s="236">
        <v>4.9920580894032218</v>
      </c>
      <c r="G40" s="232">
        <v>0.5</v>
      </c>
      <c r="H40" s="232">
        <f t="shared" si="0"/>
        <v>118914.30134999999</v>
      </c>
      <c r="I40" s="76">
        <f t="shared" si="1"/>
        <v>3.5174230779906166E-3</v>
      </c>
      <c r="J40" s="76">
        <f t="shared" si="2"/>
        <v>1.7559180330336637E-2</v>
      </c>
      <c r="K40" s="79">
        <f t="shared" si="3"/>
        <v>1.7587115389953083E-3</v>
      </c>
    </row>
    <row r="41" spans="2:11">
      <c r="B41" s="233" t="s">
        <v>180</v>
      </c>
      <c r="C41" s="234" t="s">
        <v>181</v>
      </c>
      <c r="D41" s="235">
        <v>2631.402</v>
      </c>
      <c r="E41" s="230">
        <v>180.46</v>
      </c>
      <c r="F41" s="236">
        <v>2.5047101850825664</v>
      </c>
      <c r="G41" s="232">
        <v>8</v>
      </c>
      <c r="H41" s="232">
        <f t="shared" si="0"/>
        <v>474862.80492000002</v>
      </c>
      <c r="I41" s="76">
        <f t="shared" si="1"/>
        <v>1.4046194359657349E-2</v>
      </c>
      <c r="J41" s="76">
        <f t="shared" si="2"/>
        <v>3.5181646074283056E-2</v>
      </c>
      <c r="K41" s="79">
        <f t="shared" si="3"/>
        <v>0.11236955487725879</v>
      </c>
    </row>
    <row r="42" spans="2:11">
      <c r="B42" s="233" t="s">
        <v>182</v>
      </c>
      <c r="C42" s="234" t="s">
        <v>183</v>
      </c>
      <c r="D42" s="235">
        <v>739.60500000000002</v>
      </c>
      <c r="E42" s="230">
        <v>249.16</v>
      </c>
      <c r="F42" s="236">
        <v>2.2154438914753571</v>
      </c>
      <c r="G42" s="232">
        <v>10</v>
      </c>
      <c r="H42" s="232">
        <f t="shared" si="0"/>
        <v>184279.98180000001</v>
      </c>
      <c r="I42" s="76">
        <f t="shared" si="1"/>
        <v>5.4509058493073413E-3</v>
      </c>
      <c r="J42" s="76">
        <f t="shared" si="2"/>
        <v>1.2076176066855243E-2</v>
      </c>
      <c r="K42" s="79">
        <f t="shared" si="3"/>
        <v>5.4509058493073415E-2</v>
      </c>
    </row>
    <row r="43" spans="2:11">
      <c r="B43" s="233" t="s">
        <v>184</v>
      </c>
      <c r="C43" s="234" t="s">
        <v>185</v>
      </c>
      <c r="D43" s="235">
        <v>2528.3530000000001</v>
      </c>
      <c r="E43" s="230">
        <v>88.69</v>
      </c>
      <c r="F43" s="236">
        <v>3.111963017251099</v>
      </c>
      <c r="G43" s="232">
        <v>8</v>
      </c>
      <c r="H43" s="232">
        <f t="shared" si="0"/>
        <v>224239.62757000001</v>
      </c>
      <c r="I43" s="76">
        <f t="shared" si="1"/>
        <v>6.6328913516737319E-3</v>
      </c>
      <c r="J43" s="76">
        <f t="shared" si="2"/>
        <v>2.0641312583853308E-2</v>
      </c>
      <c r="K43" s="79">
        <f t="shared" si="3"/>
        <v>5.3063130813389855E-2</v>
      </c>
    </row>
    <row r="44" spans="2:11">
      <c r="B44" s="233" t="s">
        <v>186</v>
      </c>
      <c r="C44" s="234" t="s">
        <v>187</v>
      </c>
      <c r="D44" s="235">
        <v>569.05899999999997</v>
      </c>
      <c r="E44" s="230">
        <v>144.22</v>
      </c>
      <c r="F44" s="236">
        <v>4.1325752322840099</v>
      </c>
      <c r="G44" s="232">
        <v>5.5</v>
      </c>
      <c r="H44" s="232">
        <f t="shared" si="0"/>
        <v>82069.688979999992</v>
      </c>
      <c r="I44" s="76">
        <f t="shared" si="1"/>
        <v>2.427578640622137E-3</v>
      </c>
      <c r="J44" s="76">
        <f t="shared" si="2"/>
        <v>1.003215136465673E-2</v>
      </c>
      <c r="K44" s="79">
        <f t="shared" si="3"/>
        <v>1.3351682523421754E-2</v>
      </c>
    </row>
    <row r="45" spans="2:11">
      <c r="B45" s="233" t="s">
        <v>188</v>
      </c>
      <c r="C45" s="234" t="s">
        <v>189</v>
      </c>
      <c r="D45" s="235">
        <v>181.75299999999999</v>
      </c>
      <c r="E45" s="230">
        <v>154.08000000000001</v>
      </c>
      <c r="F45" s="236">
        <v>1.7004153686396677</v>
      </c>
      <c r="G45" s="232">
        <v>8.5</v>
      </c>
      <c r="H45" s="232">
        <f t="shared" si="0"/>
        <v>28004.502240000002</v>
      </c>
      <c r="I45" s="76">
        <f t="shared" si="1"/>
        <v>8.2835858553876056E-4</v>
      </c>
      <c r="J45" s="76">
        <f t="shared" si="2"/>
        <v>1.4085536695947253E-3</v>
      </c>
      <c r="K45" s="79">
        <f t="shared" si="3"/>
        <v>7.041047977079465E-3</v>
      </c>
    </row>
    <row r="46" spans="2:11">
      <c r="B46" s="233" t="s">
        <v>190</v>
      </c>
      <c r="C46" s="234" t="s">
        <v>191</v>
      </c>
      <c r="D46" s="235">
        <v>8056.8810000000003</v>
      </c>
      <c r="E46" s="230">
        <v>35.68</v>
      </c>
      <c r="F46" s="236">
        <v>2.3542600896860986</v>
      </c>
      <c r="G46" s="232">
        <v>9</v>
      </c>
      <c r="H46" s="232">
        <f t="shared" si="0"/>
        <v>287469.51407999999</v>
      </c>
      <c r="I46" s="76">
        <f t="shared" si="1"/>
        <v>8.5031984510224815E-3</v>
      </c>
      <c r="J46" s="76">
        <f t="shared" si="2"/>
        <v>2.0018740747922883E-2</v>
      </c>
      <c r="K46" s="79">
        <f t="shared" si="3"/>
        <v>7.6528786059202339E-2</v>
      </c>
    </row>
    <row r="47" spans="2:11">
      <c r="B47" s="233" t="s">
        <v>192</v>
      </c>
      <c r="C47" s="234" t="s">
        <v>193</v>
      </c>
      <c r="D47" s="235">
        <v>5647.7740000000003</v>
      </c>
      <c r="E47" s="230">
        <v>49.07</v>
      </c>
      <c r="F47" s="236">
        <v>3.260648053800693</v>
      </c>
      <c r="G47" s="232">
        <v>6.5</v>
      </c>
      <c r="H47" s="232">
        <f t="shared" si="0"/>
        <v>277136.27017999999</v>
      </c>
      <c r="I47" s="76">
        <f t="shared" si="1"/>
        <v>8.1975464802188387E-3</v>
      </c>
      <c r="J47" s="76">
        <f t="shared" si="2"/>
        <v>2.6729313976666277E-2</v>
      </c>
      <c r="K47" s="79">
        <f t="shared" si="3"/>
        <v>5.3284052121422454E-2</v>
      </c>
    </row>
    <row r="48" spans="2:11">
      <c r="B48" s="233" t="s">
        <v>194</v>
      </c>
      <c r="C48" s="234" t="s">
        <v>195</v>
      </c>
      <c r="D48" s="235">
        <v>2399.297</v>
      </c>
      <c r="E48" s="230">
        <v>160.55000000000001</v>
      </c>
      <c r="F48" s="236">
        <v>2.2754282155091872</v>
      </c>
      <c r="G48" s="232">
        <v>6.5</v>
      </c>
      <c r="H48" s="232">
        <f t="shared" si="0"/>
        <v>385207.13335000002</v>
      </c>
      <c r="I48" s="76">
        <f t="shared" si="1"/>
        <v>1.1394226306421461E-2</v>
      </c>
      <c r="J48" s="76">
        <f t="shared" si="2"/>
        <v>2.5926744031528424E-2</v>
      </c>
      <c r="K48" s="79">
        <f t="shared" si="3"/>
        <v>7.4062470991739501E-2</v>
      </c>
    </row>
    <row r="49" spans="2:11">
      <c r="B49" s="233" t="s">
        <v>196</v>
      </c>
      <c r="C49" s="234" t="s">
        <v>197</v>
      </c>
      <c r="D49" s="235">
        <v>7159</v>
      </c>
      <c r="E49" s="230">
        <v>18.86</v>
      </c>
      <c r="F49" s="236">
        <v>5.8854718981972436</v>
      </c>
      <c r="G49" s="232">
        <v>3</v>
      </c>
      <c r="H49" s="232">
        <f t="shared" si="0"/>
        <v>135018.74</v>
      </c>
      <c r="I49" s="76">
        <f t="shared" si="1"/>
        <v>3.9937839826295609E-3</v>
      </c>
      <c r="J49" s="76">
        <f t="shared" si="2"/>
        <v>2.3505303397236551E-2</v>
      </c>
      <c r="K49" s="79">
        <f t="shared" si="3"/>
        <v>1.1981351947888682E-2</v>
      </c>
    </row>
    <row r="50" spans="2:11">
      <c r="B50" s="233" t="s">
        <v>198</v>
      </c>
      <c r="C50" s="234" t="s">
        <v>199</v>
      </c>
      <c r="D50" s="235">
        <v>239.96100000000001</v>
      </c>
      <c r="E50" s="230">
        <v>171.06</v>
      </c>
      <c r="F50" s="236">
        <v>2.1746755524377415</v>
      </c>
      <c r="G50" s="232">
        <v>8</v>
      </c>
      <c r="H50" s="232">
        <f t="shared" si="0"/>
        <v>41047.728660000001</v>
      </c>
      <c r="I50" s="76">
        <f t="shared" si="1"/>
        <v>1.2141704273468438E-3</v>
      </c>
      <c r="J50" s="76">
        <f t="shared" si="2"/>
        <v>2.6404267448440662E-3</v>
      </c>
      <c r="K50" s="79">
        <f t="shared" si="3"/>
        <v>9.7133634187747502E-3</v>
      </c>
    </row>
    <row r="51" spans="2:11">
      <c r="B51" s="233" t="s">
        <v>200</v>
      </c>
      <c r="C51" s="234" t="s">
        <v>201</v>
      </c>
      <c r="D51" s="235">
        <v>1487.2149999999999</v>
      </c>
      <c r="E51" s="230">
        <v>94.91</v>
      </c>
      <c r="F51" s="236">
        <v>2.3179854599093881</v>
      </c>
      <c r="G51" s="232">
        <v>7.5</v>
      </c>
      <c r="H51" s="232">
        <f t="shared" si="0"/>
        <v>141151.57564999998</v>
      </c>
      <c r="I51" s="76">
        <f t="shared" si="1"/>
        <v>4.1751900658671143E-3</v>
      </c>
      <c r="J51" s="76">
        <f t="shared" si="2"/>
        <v>9.678029865038091E-3</v>
      </c>
      <c r="K51" s="79">
        <f t="shared" si="3"/>
        <v>3.1313925494003358E-2</v>
      </c>
    </row>
    <row r="52" spans="2:11">
      <c r="B52" s="233" t="s">
        <v>202</v>
      </c>
      <c r="C52" s="234" t="s">
        <v>203</v>
      </c>
      <c r="D52" s="235">
        <v>523.31500000000005</v>
      </c>
      <c r="E52" s="230">
        <v>154.38</v>
      </c>
      <c r="F52" s="236">
        <v>1.9691669905428164</v>
      </c>
      <c r="G52" s="232">
        <v>11</v>
      </c>
      <c r="H52" s="232">
        <f t="shared" si="0"/>
        <v>80789.36970000001</v>
      </c>
      <c r="I52" s="76">
        <f t="shared" si="1"/>
        <v>2.3897074633832168E-3</v>
      </c>
      <c r="J52" s="76">
        <f t="shared" si="2"/>
        <v>4.7057330539480363E-3</v>
      </c>
      <c r="K52" s="79">
        <f t="shared" si="3"/>
        <v>2.6286782097215383E-2</v>
      </c>
    </row>
    <row r="53" spans="2:11">
      <c r="B53" s="233" t="s">
        <v>204</v>
      </c>
      <c r="C53" s="234" t="s">
        <v>205</v>
      </c>
      <c r="D53" s="235">
        <v>2752.7820000000002</v>
      </c>
      <c r="E53" s="230">
        <v>152.99</v>
      </c>
      <c r="F53" s="236">
        <v>1.4641479835283351</v>
      </c>
      <c r="G53" s="232">
        <v>7.5</v>
      </c>
      <c r="H53" s="232">
        <f t="shared" si="0"/>
        <v>421148.11818000005</v>
      </c>
      <c r="I53" s="76">
        <f t="shared" si="1"/>
        <v>1.2457341911958783E-2</v>
      </c>
      <c r="J53" s="76">
        <f t="shared" si="2"/>
        <v>1.8239392040517468E-2</v>
      </c>
      <c r="K53" s="79">
        <f t="shared" si="3"/>
        <v>9.3430064339690866E-2</v>
      </c>
    </row>
    <row r="54" spans="2:11">
      <c r="B54" s="233" t="s">
        <v>206</v>
      </c>
      <c r="C54" s="234" t="s">
        <v>207</v>
      </c>
      <c r="D54" s="235">
        <v>4154.1679999999997</v>
      </c>
      <c r="E54" s="230">
        <v>48.98</v>
      </c>
      <c r="F54" s="236">
        <v>3.1033074724377299</v>
      </c>
      <c r="G54" s="232">
        <v>8</v>
      </c>
      <c r="H54" s="232">
        <f t="shared" si="0"/>
        <v>203471.14863999997</v>
      </c>
      <c r="I54" s="76">
        <f t="shared" si="1"/>
        <v>6.0185705655797896E-3</v>
      </c>
      <c r="J54" s="76">
        <f t="shared" si="2"/>
        <v>1.8677475009557534E-2</v>
      </c>
      <c r="K54" s="79">
        <f t="shared" si="3"/>
        <v>4.8148564524638317E-2</v>
      </c>
    </row>
    <row r="55" spans="2:11">
      <c r="B55" s="233" t="s">
        <v>208</v>
      </c>
      <c r="C55" s="234" t="s">
        <v>209</v>
      </c>
      <c r="D55" s="235">
        <v>4089</v>
      </c>
      <c r="E55" s="230">
        <v>43.59</v>
      </c>
      <c r="F55" s="236">
        <v>3.3493920623996325</v>
      </c>
      <c r="G55" s="232">
        <v>6</v>
      </c>
      <c r="H55" s="232">
        <f t="shared" si="0"/>
        <v>178239.51</v>
      </c>
      <c r="I55" s="76">
        <f t="shared" si="1"/>
        <v>5.2722318406299862E-3</v>
      </c>
      <c r="J55" s="76">
        <f t="shared" si="2"/>
        <v>1.765877147813668E-2</v>
      </c>
      <c r="K55" s="79">
        <f t="shared" si="3"/>
        <v>3.1633391043779921E-2</v>
      </c>
    </row>
    <row r="56" spans="2:11">
      <c r="B56" s="233" t="s">
        <v>210</v>
      </c>
      <c r="C56" s="234" t="s">
        <v>211</v>
      </c>
      <c r="D56" s="235">
        <v>1458.0229999999999</v>
      </c>
      <c r="E56" s="230">
        <v>37.909999999999997</v>
      </c>
      <c r="F56" s="236" t="s">
        <v>98</v>
      </c>
      <c r="G56" s="232">
        <v>12</v>
      </c>
      <c r="H56" s="232">
        <f t="shared" si="0"/>
        <v>55273.651929999993</v>
      </c>
      <c r="I56" s="76">
        <f t="shared" si="1"/>
        <v>1.6349658257770402E-3</v>
      </c>
      <c r="J56" s="76" t="str">
        <f t="shared" si="2"/>
        <v/>
      </c>
      <c r="K56" s="79">
        <f t="shared" si="3"/>
        <v>1.9619589909324484E-2</v>
      </c>
    </row>
    <row r="57" spans="2:11">
      <c r="B57" s="233" t="s">
        <v>212</v>
      </c>
      <c r="C57" s="234" t="s">
        <v>213</v>
      </c>
      <c r="D57" s="235">
        <v>7479.0330000000004</v>
      </c>
      <c r="E57" s="230">
        <v>277.52</v>
      </c>
      <c r="F57" s="236">
        <v>0.89362928797924479</v>
      </c>
      <c r="G57" s="232">
        <v>17.5</v>
      </c>
      <c r="H57" s="232">
        <f t="shared" si="0"/>
        <v>2075581.2381599999</v>
      </c>
      <c r="I57" s="76">
        <f t="shared" si="1"/>
        <v>6.1394611619171091E-2</v>
      </c>
      <c r="J57" s="76">
        <f t="shared" si="2"/>
        <v>5.4864023067002131E-2</v>
      </c>
      <c r="K57" s="79">
        <f t="shared" si="3"/>
        <v>1.0744057033354941</v>
      </c>
    </row>
    <row r="58" spans="2:11">
      <c r="B58" s="233" t="s">
        <v>214</v>
      </c>
      <c r="C58" s="234" t="s">
        <v>215</v>
      </c>
      <c r="D58" s="235">
        <v>228.785</v>
      </c>
      <c r="E58" s="230">
        <v>237.53</v>
      </c>
      <c r="F58" s="236">
        <v>0.9261987959415654</v>
      </c>
      <c r="G58" s="232">
        <v>10</v>
      </c>
      <c r="H58" s="232">
        <f t="shared" si="0"/>
        <v>54343.301050000002</v>
      </c>
      <c r="I58" s="76">
        <f t="shared" si="1"/>
        <v>1.6074465314718995E-3</v>
      </c>
      <c r="J58" s="76">
        <f t="shared" si="2"/>
        <v>1.4888150419897189E-3</v>
      </c>
      <c r="K58" s="79">
        <f t="shared" si="3"/>
        <v>1.6074465314718994E-2</v>
      </c>
    </row>
    <row r="59" spans="2:11">
      <c r="B59" s="233" t="s">
        <v>216</v>
      </c>
      <c r="C59" s="234" t="s">
        <v>217</v>
      </c>
      <c r="D59" s="235">
        <v>320.95299999999997</v>
      </c>
      <c r="E59" s="230">
        <v>246.78</v>
      </c>
      <c r="F59" s="236">
        <v>1.815382121727855</v>
      </c>
      <c r="G59" s="232">
        <v>10</v>
      </c>
      <c r="H59" s="232">
        <f t="shared" si="0"/>
        <v>79204.781339999987</v>
      </c>
      <c r="I59" s="76">
        <f t="shared" si="1"/>
        <v>2.3428361652861572E-3</v>
      </c>
      <c r="J59" s="76">
        <f t="shared" si="2"/>
        <v>4.2531428885979354E-3</v>
      </c>
      <c r="K59" s="79">
        <f t="shared" si="3"/>
        <v>2.3428361652861572E-2</v>
      </c>
    </row>
    <row r="60" spans="2:11">
      <c r="B60" s="233" t="s">
        <v>218</v>
      </c>
      <c r="C60" s="234" t="s">
        <v>219</v>
      </c>
      <c r="D60" s="235">
        <v>2267.473</v>
      </c>
      <c r="E60" s="230">
        <v>18.149999999999999</v>
      </c>
      <c r="F60" s="236">
        <v>6.1157024793388439</v>
      </c>
      <c r="G60" s="232">
        <v>19</v>
      </c>
      <c r="H60" s="232">
        <f t="shared" si="0"/>
        <v>41154.634949999992</v>
      </c>
      <c r="I60" s="76">
        <f t="shared" si="1"/>
        <v>1.2173326597054357E-3</v>
      </c>
      <c r="J60" s="76">
        <f t="shared" si="2"/>
        <v>7.4448443651406824E-3</v>
      </c>
      <c r="K60" s="79">
        <f t="shared" si="3"/>
        <v>2.3129320534403277E-2</v>
      </c>
    </row>
    <row r="61" spans="2:11">
      <c r="B61" s="233" t="s">
        <v>220</v>
      </c>
      <c r="C61" s="234" t="s">
        <v>221</v>
      </c>
      <c r="D61" s="235">
        <v>1972.4739999999999</v>
      </c>
      <c r="E61" s="230">
        <v>48.21</v>
      </c>
      <c r="F61" s="236">
        <v>4.2314872433105162</v>
      </c>
      <c r="G61" s="232">
        <v>4.5</v>
      </c>
      <c r="H61" s="232">
        <f t="shared" si="0"/>
        <v>95092.971539999999</v>
      </c>
      <c r="I61" s="76">
        <f t="shared" si="1"/>
        <v>2.8128005534424384E-3</v>
      </c>
      <c r="J61" s="76">
        <f t="shared" si="2"/>
        <v>1.1902329659868437E-2</v>
      </c>
      <c r="K61" s="79">
        <f t="shared" si="3"/>
        <v>1.2657602490490973E-2</v>
      </c>
    </row>
    <row r="62" spans="2:11">
      <c r="B62" s="233" t="s">
        <v>222</v>
      </c>
      <c r="C62" s="234" t="s">
        <v>223</v>
      </c>
      <c r="D62" s="235">
        <v>806.24800000000005</v>
      </c>
      <c r="E62" s="230">
        <v>58.51</v>
      </c>
      <c r="F62" s="236">
        <v>2.1876602290206804</v>
      </c>
      <c r="G62" s="232">
        <v>31.5</v>
      </c>
      <c r="H62" s="232">
        <f t="shared" si="0"/>
        <v>47173.570480000002</v>
      </c>
      <c r="I62" s="76">
        <f t="shared" si="1"/>
        <v>1.3953696367368759E-3</v>
      </c>
      <c r="J62" s="76">
        <f t="shared" si="2"/>
        <v>3.0525946590722977E-3</v>
      </c>
      <c r="K62" s="79">
        <f t="shared" si="3"/>
        <v>4.395414355721159E-2</v>
      </c>
    </row>
    <row r="63" spans="2:11">
      <c r="B63" s="233" t="s">
        <v>224</v>
      </c>
      <c r="C63" s="234" t="s">
        <v>225</v>
      </c>
      <c r="D63" s="235">
        <v>1810.557</v>
      </c>
      <c r="E63" s="230">
        <v>55.57</v>
      </c>
      <c r="F63" s="236">
        <v>6.4783156379341369</v>
      </c>
      <c r="G63" s="232">
        <v>5.5</v>
      </c>
      <c r="H63" s="232">
        <f t="shared" si="0"/>
        <v>100612.65249000001</v>
      </c>
      <c r="I63" s="76">
        <f t="shared" si="1"/>
        <v>2.9760698401157964E-3</v>
      </c>
      <c r="J63" s="76">
        <f t="shared" si="2"/>
        <v>1.927991978480631E-2</v>
      </c>
      <c r="K63" s="79">
        <f t="shared" si="3"/>
        <v>1.6368384120636879E-2</v>
      </c>
    </row>
    <row r="64" spans="2:11">
      <c r="B64" s="233" t="s">
        <v>226</v>
      </c>
      <c r="C64" s="234" t="s">
        <v>227</v>
      </c>
      <c r="D64" s="235">
        <v>302.01799999999997</v>
      </c>
      <c r="E64" s="230">
        <v>214.55</v>
      </c>
      <c r="F64" s="236">
        <v>1.0440456769983686</v>
      </c>
      <c r="G64" s="232">
        <v>12.5</v>
      </c>
      <c r="H64" s="232">
        <f t="shared" si="0"/>
        <v>64797.961899999995</v>
      </c>
      <c r="I64" s="76">
        <f t="shared" si="1"/>
        <v>1.9166899523966861E-3</v>
      </c>
      <c r="J64" s="76">
        <f t="shared" si="2"/>
        <v>2.0011118589459689E-3</v>
      </c>
      <c r="K64" s="79">
        <f t="shared" si="3"/>
        <v>2.3958624404958575E-2</v>
      </c>
    </row>
    <row r="65" spans="2:11">
      <c r="B65" s="233" t="s">
        <v>228</v>
      </c>
      <c r="C65" s="234" t="s">
        <v>229</v>
      </c>
      <c r="D65" s="235">
        <v>188.66900000000001</v>
      </c>
      <c r="E65" s="230">
        <v>15.36</v>
      </c>
      <c r="F65" s="236" t="s">
        <v>98</v>
      </c>
      <c r="G65" s="232">
        <v>33</v>
      </c>
      <c r="H65" s="232">
        <f t="shared" si="0"/>
        <v>2897.9558400000001</v>
      </c>
      <c r="I65" s="76">
        <f t="shared" si="1"/>
        <v>8.5720023873425249E-5</v>
      </c>
      <c r="J65" s="76" t="str">
        <f t="shared" si="2"/>
        <v/>
      </c>
      <c r="K65" s="79">
        <f t="shared" si="3"/>
        <v>2.8287607878230334E-3</v>
      </c>
    </row>
    <row r="66" spans="2:11">
      <c r="B66" s="233" t="s">
        <v>230</v>
      </c>
      <c r="C66" s="234" t="s">
        <v>231</v>
      </c>
      <c r="D66" s="235">
        <v>370.62900000000002</v>
      </c>
      <c r="E66" s="230">
        <v>46.28</v>
      </c>
      <c r="F66" s="236">
        <v>3.9974070872947278</v>
      </c>
      <c r="G66" s="232">
        <v>12.5</v>
      </c>
      <c r="H66" s="232">
        <f t="shared" si="0"/>
        <v>17152.71012</v>
      </c>
      <c r="I66" s="76">
        <f t="shared" si="1"/>
        <v>5.0736822855808003E-4</v>
      </c>
      <c r="J66" s="76">
        <f t="shared" si="2"/>
        <v>2.0281573527062406E-3</v>
      </c>
      <c r="K66" s="79">
        <f t="shared" si="3"/>
        <v>6.3421028569760002E-3</v>
      </c>
    </row>
    <row r="67" spans="2:11">
      <c r="B67" s="233" t="s">
        <v>232</v>
      </c>
      <c r="C67" s="234" t="s">
        <v>233</v>
      </c>
      <c r="D67" s="235">
        <v>1300.136</v>
      </c>
      <c r="E67" s="230">
        <v>15.41</v>
      </c>
      <c r="F67" s="236">
        <v>3.1148604802076574</v>
      </c>
      <c r="G67" s="232">
        <v>6.5</v>
      </c>
      <c r="H67" s="232">
        <f t="shared" si="0"/>
        <v>20035.09576</v>
      </c>
      <c r="I67" s="76">
        <f t="shared" si="1"/>
        <v>5.926276940277878E-4</v>
      </c>
      <c r="J67" s="76">
        <f t="shared" si="2"/>
        <v>1.8459525836037518E-3</v>
      </c>
      <c r="K67" s="79">
        <f t="shared" si="3"/>
        <v>3.8520800111806206E-3</v>
      </c>
    </row>
    <row r="68" spans="2:11">
      <c r="B68" s="233" t="s">
        <v>234</v>
      </c>
      <c r="C68" s="234" t="s">
        <v>235</v>
      </c>
      <c r="D68" s="235">
        <v>1763.482</v>
      </c>
      <c r="E68" s="230">
        <v>113.5</v>
      </c>
      <c r="F68" s="236">
        <v>1.6563876651982379</v>
      </c>
      <c r="G68" s="232">
        <v>10</v>
      </c>
      <c r="H68" s="232">
        <f t="shared" si="0"/>
        <v>200155.20699999999</v>
      </c>
      <c r="I68" s="76">
        <f t="shared" si="1"/>
        <v>5.9204867395185601E-3</v>
      </c>
      <c r="J68" s="76">
        <f t="shared" si="2"/>
        <v>9.8066212073082762E-3</v>
      </c>
      <c r="K68" s="79">
        <f t="shared" si="3"/>
        <v>5.9204867395185601E-2</v>
      </c>
    </row>
    <row r="69" spans="2:11">
      <c r="B69" s="233" t="s">
        <v>236</v>
      </c>
      <c r="C69" s="234" t="s">
        <v>237</v>
      </c>
      <c r="D69" s="235">
        <v>644.16499999999996</v>
      </c>
      <c r="E69" s="230">
        <v>57.28</v>
      </c>
      <c r="F69" s="236">
        <v>2.7932960893854752</v>
      </c>
      <c r="G69" s="232">
        <v>9</v>
      </c>
      <c r="H69" s="232">
        <f t="shared" si="0"/>
        <v>36897.771199999996</v>
      </c>
      <c r="I69" s="76">
        <f t="shared" si="1"/>
        <v>1.0914168478634173E-3</v>
      </c>
      <c r="J69" s="76">
        <f t="shared" si="2"/>
        <v>3.0486504130263058E-3</v>
      </c>
      <c r="K69" s="79">
        <f t="shared" si="3"/>
        <v>9.8227516307707562E-3</v>
      </c>
    </row>
    <row r="70" spans="2:11">
      <c r="B70" s="233" t="s">
        <v>238</v>
      </c>
      <c r="C70" s="234" t="s">
        <v>239</v>
      </c>
      <c r="D70" s="235">
        <v>221.71700000000001</v>
      </c>
      <c r="E70" s="230">
        <v>234.07</v>
      </c>
      <c r="F70" s="236">
        <v>2.7684026146024698</v>
      </c>
      <c r="G70" s="232">
        <v>12</v>
      </c>
      <c r="H70" s="232">
        <f t="shared" si="0"/>
        <v>51897.298190000001</v>
      </c>
      <c r="I70" s="76">
        <f t="shared" si="1"/>
        <v>1.5350950412733235E-3</v>
      </c>
      <c r="J70" s="76">
        <f t="shared" si="2"/>
        <v>4.2497611259243555E-3</v>
      </c>
      <c r="K70" s="79">
        <f t="shared" si="3"/>
        <v>1.8421140495279882E-2</v>
      </c>
    </row>
    <row r="71" spans="2:11">
      <c r="B71" s="233" t="s">
        <v>240</v>
      </c>
      <c r="C71" s="234" t="s">
        <v>241</v>
      </c>
      <c r="D71" s="235">
        <v>255.06</v>
      </c>
      <c r="E71" s="230">
        <v>77.73</v>
      </c>
      <c r="F71" s="236" t="s">
        <v>98</v>
      </c>
      <c r="G71" s="232"/>
      <c r="H71" s="232">
        <f t="shared" si="0"/>
        <v>0</v>
      </c>
      <c r="I71" s="76">
        <f t="shared" si="1"/>
        <v>0</v>
      </c>
      <c r="J71" s="76" t="str">
        <f t="shared" si="2"/>
        <v/>
      </c>
      <c r="K71" s="79">
        <f t="shared" si="3"/>
        <v>0</v>
      </c>
    </row>
    <row r="72" spans="2:11">
      <c r="B72" s="233" t="s">
        <v>242</v>
      </c>
      <c r="C72" s="234" t="s">
        <v>243</v>
      </c>
      <c r="D72" s="235">
        <v>311.26299999999998</v>
      </c>
      <c r="E72" s="230">
        <v>103.07</v>
      </c>
      <c r="F72" s="236">
        <v>1.4553216260793636</v>
      </c>
      <c r="G72" s="232"/>
      <c r="H72" s="232">
        <f t="shared" si="0"/>
        <v>0</v>
      </c>
      <c r="I72" s="76">
        <f t="shared" si="1"/>
        <v>0</v>
      </c>
      <c r="J72" s="76">
        <f t="shared" si="2"/>
        <v>0</v>
      </c>
      <c r="K72" s="79">
        <f t="shared" si="3"/>
        <v>0</v>
      </c>
    </row>
    <row r="73" spans="2:11">
      <c r="B73" s="233" t="s">
        <v>244</v>
      </c>
      <c r="C73" s="234" t="s">
        <v>245</v>
      </c>
      <c r="D73" s="235">
        <v>562.70799999999997</v>
      </c>
      <c r="E73" s="230">
        <v>89.56</v>
      </c>
      <c r="F73" s="236">
        <v>1.7865118356409113</v>
      </c>
      <c r="G73" s="232">
        <v>13</v>
      </c>
      <c r="H73" s="232">
        <f t="shared" si="0"/>
        <v>50396.128479999999</v>
      </c>
      <c r="I73" s="76">
        <f t="shared" si="1"/>
        <v>1.4906912233810317E-3</v>
      </c>
      <c r="J73" s="76">
        <f t="shared" si="2"/>
        <v>2.6631375138562426E-3</v>
      </c>
      <c r="K73" s="79">
        <f t="shared" si="3"/>
        <v>1.9378985903953413E-2</v>
      </c>
    </row>
    <row r="74" spans="2:11">
      <c r="B74" s="233" t="s">
        <v>246</v>
      </c>
      <c r="C74" s="234" t="s">
        <v>247</v>
      </c>
      <c r="D74" s="235">
        <v>417.74700000000001</v>
      </c>
      <c r="E74" s="230">
        <v>218.18</v>
      </c>
      <c r="F74" s="236">
        <v>1.9066825556879643</v>
      </c>
      <c r="G74" s="232">
        <v>9</v>
      </c>
      <c r="H74" s="232">
        <f t="shared" si="0"/>
        <v>91144.040460000004</v>
      </c>
      <c r="I74" s="76">
        <f t="shared" si="1"/>
        <v>2.6959932295419781E-3</v>
      </c>
      <c r="J74" s="76">
        <f t="shared" si="2"/>
        <v>5.1404032610205472E-3</v>
      </c>
      <c r="K74" s="79">
        <f t="shared" si="3"/>
        <v>2.4263939065877801E-2</v>
      </c>
    </row>
    <row r="75" spans="2:11">
      <c r="B75" s="233" t="s">
        <v>248</v>
      </c>
      <c r="C75" s="234" t="s">
        <v>249</v>
      </c>
      <c r="D75" s="235">
        <v>158.75800000000001</v>
      </c>
      <c r="E75" s="230">
        <v>204.05</v>
      </c>
      <c r="F75" s="236">
        <v>0.60769419259985291</v>
      </c>
      <c r="G75" s="232">
        <v>10.5</v>
      </c>
      <c r="H75" s="232">
        <f t="shared" si="0"/>
        <v>32394.569900000002</v>
      </c>
      <c r="I75" s="76">
        <f t="shared" si="1"/>
        <v>9.5821449963755928E-4</v>
      </c>
      <c r="J75" s="76">
        <f t="shared" si="2"/>
        <v>5.8230138669471869E-4</v>
      </c>
      <c r="K75" s="79">
        <f t="shared" si="3"/>
        <v>1.0061252246194372E-2</v>
      </c>
    </row>
    <row r="76" spans="2:11">
      <c r="B76" s="233" t="s">
        <v>250</v>
      </c>
      <c r="C76" s="234" t="s">
        <v>251</v>
      </c>
      <c r="D76" s="235">
        <v>19.849</v>
      </c>
      <c r="E76" s="230">
        <v>1955.47</v>
      </c>
      <c r="F76" s="236" t="s">
        <v>98</v>
      </c>
      <c r="G76" s="232">
        <v>14</v>
      </c>
      <c r="H76" s="232">
        <f t="shared" si="0"/>
        <v>38814.124029999999</v>
      </c>
      <c r="I76" s="76">
        <f t="shared" si="1"/>
        <v>1.1481015661293473E-3</v>
      </c>
      <c r="J76" s="76" t="str">
        <f t="shared" si="2"/>
        <v/>
      </c>
      <c r="K76" s="79">
        <f t="shared" si="3"/>
        <v>1.6073421925810863E-2</v>
      </c>
    </row>
    <row r="77" spans="2:11">
      <c r="B77" s="233" t="s">
        <v>252</v>
      </c>
      <c r="C77" s="234" t="s">
        <v>253</v>
      </c>
      <c r="D77" s="235">
        <v>82.355000000000004</v>
      </c>
      <c r="E77" s="230">
        <v>180.6</v>
      </c>
      <c r="F77" s="236">
        <v>1.6611295681063125</v>
      </c>
      <c r="G77" s="232">
        <v>9</v>
      </c>
      <c r="H77" s="232">
        <f t="shared" si="0"/>
        <v>14873.313</v>
      </c>
      <c r="I77" s="76">
        <f t="shared" si="1"/>
        <v>4.3994484934488376E-4</v>
      </c>
      <c r="J77" s="76">
        <f t="shared" si="2"/>
        <v>7.308053975828635E-4</v>
      </c>
      <c r="K77" s="79">
        <f t="shared" si="3"/>
        <v>3.9595036441039538E-3</v>
      </c>
    </row>
    <row r="78" spans="2:11">
      <c r="B78" s="233" t="s">
        <v>254</v>
      </c>
      <c r="C78" s="234" t="s">
        <v>255</v>
      </c>
      <c r="D78" s="235">
        <v>135.02799999999999</v>
      </c>
      <c r="E78" s="230">
        <v>161.4</v>
      </c>
      <c r="F78" s="236" t="s">
        <v>98</v>
      </c>
      <c r="G78" s="232">
        <v>30</v>
      </c>
      <c r="H78" s="232">
        <f t="shared" si="0"/>
        <v>21793.519199999999</v>
      </c>
      <c r="I78" s="76">
        <f t="shared" si="1"/>
        <v>6.4464094322084326E-4</v>
      </c>
      <c r="J78" s="76" t="str">
        <f t="shared" si="2"/>
        <v/>
      </c>
      <c r="K78" s="79">
        <f t="shared" si="3"/>
        <v>1.9339228296625297E-2</v>
      </c>
    </row>
    <row r="79" spans="2:11">
      <c r="B79" s="233" t="s">
        <v>256</v>
      </c>
      <c r="C79" s="234" t="s">
        <v>257</v>
      </c>
      <c r="D79" s="235">
        <v>81.268000000000001</v>
      </c>
      <c r="E79" s="230">
        <v>421.25</v>
      </c>
      <c r="F79" s="236">
        <v>0.98753709198813067</v>
      </c>
      <c r="G79" s="232">
        <v>15.5</v>
      </c>
      <c r="H79" s="232">
        <f t="shared" si="0"/>
        <v>34234.144999999997</v>
      </c>
      <c r="I79" s="76">
        <f t="shared" si="1"/>
        <v>1.0126281726523139E-3</v>
      </c>
      <c r="J79" s="76">
        <f t="shared" si="2"/>
        <v>1.0000078808863207E-3</v>
      </c>
      <c r="K79" s="79">
        <f t="shared" si="3"/>
        <v>1.5695736676110867E-2</v>
      </c>
    </row>
    <row r="80" spans="2:11">
      <c r="B80" s="233" t="s">
        <v>258</v>
      </c>
      <c r="C80" s="234" t="s">
        <v>259</v>
      </c>
      <c r="D80" s="235">
        <v>321.21199999999999</v>
      </c>
      <c r="E80" s="230">
        <v>81.16</v>
      </c>
      <c r="F80" s="236">
        <v>0.98570724494825046</v>
      </c>
      <c r="G80" s="232">
        <v>21</v>
      </c>
      <c r="H80" s="232">
        <f t="shared" si="0"/>
        <v>26069.565919999997</v>
      </c>
      <c r="I80" s="76">
        <f t="shared" si="1"/>
        <v>7.7112417732087758E-4</v>
      </c>
      <c r="J80" s="76">
        <f t="shared" si="2"/>
        <v>7.6010268833994843E-4</v>
      </c>
      <c r="K80" s="79">
        <f t="shared" si="3"/>
        <v>1.6193607723738429E-2</v>
      </c>
    </row>
    <row r="81" spans="2:11">
      <c r="B81" s="233" t="s">
        <v>260</v>
      </c>
      <c r="C81" s="234" t="s">
        <v>261</v>
      </c>
      <c r="D81" s="235">
        <v>150.10900000000001</v>
      </c>
      <c r="E81" s="230">
        <v>56.13</v>
      </c>
      <c r="F81" s="236" t="s">
        <v>98</v>
      </c>
      <c r="G81" s="232"/>
      <c r="H81" s="232">
        <f t="shared" si="0"/>
        <v>0</v>
      </c>
      <c r="I81" s="76">
        <f t="shared" si="1"/>
        <v>0</v>
      </c>
      <c r="J81" s="76" t="str">
        <f t="shared" si="2"/>
        <v/>
      </c>
      <c r="K81" s="79">
        <f t="shared" si="3"/>
        <v>0</v>
      </c>
    </row>
    <row r="82" spans="2:11">
      <c r="B82" s="233" t="s">
        <v>262</v>
      </c>
      <c r="C82" s="234" t="s">
        <v>263</v>
      </c>
      <c r="D82" s="235">
        <v>848.24199999999996</v>
      </c>
      <c r="E82" s="230">
        <v>38.270000000000003</v>
      </c>
      <c r="F82" s="236">
        <v>1.567807682257643</v>
      </c>
      <c r="G82" s="232"/>
      <c r="H82" s="232">
        <f t="shared" si="0"/>
        <v>0</v>
      </c>
      <c r="I82" s="76">
        <f t="shared" si="1"/>
        <v>0</v>
      </c>
      <c r="J82" s="76">
        <f t="shared" si="2"/>
        <v>0</v>
      </c>
      <c r="K82" s="79">
        <f t="shared" si="3"/>
        <v>0</v>
      </c>
    </row>
    <row r="83" spans="2:11">
      <c r="B83" s="233" t="s">
        <v>264</v>
      </c>
      <c r="C83" s="234" t="s">
        <v>265</v>
      </c>
      <c r="D83" s="235">
        <v>807.798</v>
      </c>
      <c r="E83" s="230">
        <v>42.06</v>
      </c>
      <c r="F83" s="236">
        <v>3.2334759866856868</v>
      </c>
      <c r="G83" s="232">
        <v>6.5</v>
      </c>
      <c r="H83" s="232">
        <f t="shared" si="0"/>
        <v>33975.98388</v>
      </c>
      <c r="I83" s="76">
        <f t="shared" si="1"/>
        <v>1.0049919012281123E-3</v>
      </c>
      <c r="J83" s="76">
        <f t="shared" si="2"/>
        <v>3.2496171794346948E-3</v>
      </c>
      <c r="K83" s="79">
        <f t="shared" si="3"/>
        <v>6.5324473579827305E-3</v>
      </c>
    </row>
    <row r="84" spans="2:11">
      <c r="B84" s="233" t="s">
        <v>266</v>
      </c>
      <c r="C84" s="234" t="s">
        <v>267</v>
      </c>
      <c r="D84" s="235">
        <v>422.79399999999998</v>
      </c>
      <c r="E84" s="230">
        <v>72.84</v>
      </c>
      <c r="F84" s="236">
        <v>1.5925315760571113</v>
      </c>
      <c r="G84" s="232"/>
      <c r="H84" s="232">
        <f t="shared" si="0"/>
        <v>0</v>
      </c>
      <c r="I84" s="76">
        <f t="shared" si="1"/>
        <v>0</v>
      </c>
      <c r="J84" s="76">
        <f t="shared" si="2"/>
        <v>0</v>
      </c>
      <c r="K84" s="79">
        <f t="shared" si="3"/>
        <v>0</v>
      </c>
    </row>
    <row r="85" spans="2:11">
      <c r="B85" s="233" t="s">
        <v>268</v>
      </c>
      <c r="C85" s="234" t="s">
        <v>269</v>
      </c>
      <c r="D85" s="235">
        <v>503.529</v>
      </c>
      <c r="E85" s="230">
        <v>71.06</v>
      </c>
      <c r="F85" s="236">
        <v>1.5761328454826906</v>
      </c>
      <c r="G85" s="232">
        <v>9.5</v>
      </c>
      <c r="H85" s="232">
        <f t="shared" ref="H85:H148" si="4">IF(G85&lt;&gt;"",D85*E85,0)</f>
        <v>35780.77074</v>
      </c>
      <c r="I85" s="76">
        <f t="shared" ref="I85:I148" si="5">IF(H85="Excl.","Excl.",H85/(SUM($H$20:$H$524)))</f>
        <v>1.0583765562288056E-3</v>
      </c>
      <c r="J85" s="76">
        <f t="shared" ref="J85:J148" si="6">IFERROR(I85*F85, "")</f>
        <v>1.6681420531610782E-3</v>
      </c>
      <c r="K85" s="79">
        <f t="shared" ref="K85:K148" si="7">IFERROR(I85*G85, "")</f>
        <v>1.0054577284173654E-2</v>
      </c>
    </row>
    <row r="86" spans="2:11">
      <c r="B86" s="233" t="s">
        <v>270</v>
      </c>
      <c r="C86" s="234" t="s">
        <v>271</v>
      </c>
      <c r="D86" s="235">
        <v>284.77100000000002</v>
      </c>
      <c r="E86" s="230">
        <v>247.19</v>
      </c>
      <c r="F86" s="236">
        <v>1.4078239410979407</v>
      </c>
      <c r="G86" s="232">
        <v>6</v>
      </c>
      <c r="H86" s="232">
        <f t="shared" si="4"/>
        <v>70392.543489999996</v>
      </c>
      <c r="I86" s="76">
        <f t="shared" si="5"/>
        <v>2.082174760977008E-3</v>
      </c>
      <c r="J86" s="76">
        <f t="shared" si="6"/>
        <v>2.9313354780533141E-3</v>
      </c>
      <c r="K86" s="79">
        <f t="shared" si="7"/>
        <v>1.2493048565862048E-2</v>
      </c>
    </row>
    <row r="87" spans="2:11">
      <c r="B87" s="233" t="s">
        <v>272</v>
      </c>
      <c r="C87" s="234" t="s">
        <v>273</v>
      </c>
      <c r="D87" s="235">
        <v>1287.634</v>
      </c>
      <c r="E87" s="230">
        <v>322.83</v>
      </c>
      <c r="F87" s="236" t="s">
        <v>98</v>
      </c>
      <c r="G87" s="232">
        <v>6</v>
      </c>
      <c r="H87" s="232">
        <f t="shared" si="4"/>
        <v>415686.88422000001</v>
      </c>
      <c r="I87" s="76">
        <f t="shared" si="5"/>
        <v>1.2295801456797959E-2</v>
      </c>
      <c r="J87" s="76" t="str">
        <f t="shared" si="6"/>
        <v/>
      </c>
      <c r="K87" s="79">
        <f t="shared" si="7"/>
        <v>7.3774808740787762E-2</v>
      </c>
    </row>
    <row r="88" spans="2:11">
      <c r="B88" s="233" t="s">
        <v>274</v>
      </c>
      <c r="C88" s="234" t="s">
        <v>275</v>
      </c>
      <c r="D88" s="235">
        <v>224.96799999999999</v>
      </c>
      <c r="E88" s="230">
        <v>89.93</v>
      </c>
      <c r="F88" s="236">
        <v>3.9141554542421879</v>
      </c>
      <c r="G88" s="232">
        <v>9.5</v>
      </c>
      <c r="H88" s="232">
        <f t="shared" si="4"/>
        <v>20231.372240000001</v>
      </c>
      <c r="I88" s="76">
        <f t="shared" si="5"/>
        <v>5.9843345004351504E-4</v>
      </c>
      <c r="J88" s="76">
        <f t="shared" si="6"/>
        <v>2.3423615524887941E-3</v>
      </c>
      <c r="K88" s="79">
        <f t="shared" si="7"/>
        <v>5.6851177754133932E-3</v>
      </c>
    </row>
    <row r="89" spans="2:11">
      <c r="B89" s="233" t="s">
        <v>276</v>
      </c>
      <c r="C89" s="234" t="s">
        <v>277</v>
      </c>
      <c r="D89" s="235">
        <v>1429.4469999999999</v>
      </c>
      <c r="E89" s="230">
        <v>42.11</v>
      </c>
      <c r="F89" s="236" t="s">
        <v>98</v>
      </c>
      <c r="G89" s="232">
        <v>16</v>
      </c>
      <c r="H89" s="232">
        <f t="shared" si="4"/>
        <v>60194.013169999991</v>
      </c>
      <c r="I89" s="76">
        <f t="shared" si="5"/>
        <v>1.7805075476821871E-3</v>
      </c>
      <c r="J89" s="76" t="str">
        <f t="shared" si="6"/>
        <v/>
      </c>
      <c r="K89" s="79">
        <f t="shared" si="7"/>
        <v>2.8488120762914994E-2</v>
      </c>
    </row>
    <row r="90" spans="2:11">
      <c r="B90" s="233" t="s">
        <v>278</v>
      </c>
      <c r="C90" s="234" t="s">
        <v>279</v>
      </c>
      <c r="D90" s="235">
        <v>2129.0639999999999</v>
      </c>
      <c r="E90" s="230">
        <v>75.27</v>
      </c>
      <c r="F90" s="236">
        <v>2.8696691909127146</v>
      </c>
      <c r="G90" s="232"/>
      <c r="H90" s="232">
        <f t="shared" si="4"/>
        <v>0</v>
      </c>
      <c r="I90" s="76">
        <f t="shared" si="5"/>
        <v>0</v>
      </c>
      <c r="J90" s="76">
        <f t="shared" si="6"/>
        <v>0</v>
      </c>
      <c r="K90" s="79">
        <f t="shared" si="7"/>
        <v>0</v>
      </c>
    </row>
    <row r="91" spans="2:11">
      <c r="B91" s="233" t="s">
        <v>280</v>
      </c>
      <c r="C91" s="234" t="s">
        <v>281</v>
      </c>
      <c r="D91" s="235">
        <v>132.34700000000001</v>
      </c>
      <c r="E91" s="230">
        <v>71.25</v>
      </c>
      <c r="F91" s="236">
        <v>1.5719298245614035</v>
      </c>
      <c r="G91" s="232">
        <v>11</v>
      </c>
      <c r="H91" s="232">
        <f t="shared" si="4"/>
        <v>9429.723750000001</v>
      </c>
      <c r="I91" s="76">
        <f t="shared" si="5"/>
        <v>2.7892631551273229E-4</v>
      </c>
      <c r="J91" s="76">
        <f t="shared" si="6"/>
        <v>4.3845259420948797E-4</v>
      </c>
      <c r="K91" s="79">
        <f t="shared" si="7"/>
        <v>3.0681894706400554E-3</v>
      </c>
    </row>
    <row r="92" spans="2:11">
      <c r="B92" s="233" t="s">
        <v>282</v>
      </c>
      <c r="C92" s="234" t="s">
        <v>283</v>
      </c>
      <c r="D92" s="235">
        <v>309.79500000000002</v>
      </c>
      <c r="E92" s="230">
        <v>67.44</v>
      </c>
      <c r="F92" s="236">
        <v>1.1180308422301306</v>
      </c>
      <c r="G92" s="232">
        <v>12</v>
      </c>
      <c r="H92" s="232">
        <f t="shared" si="4"/>
        <v>20892.574800000002</v>
      </c>
      <c r="I92" s="76">
        <f t="shared" si="5"/>
        <v>6.1799147727293279E-4</v>
      </c>
      <c r="J92" s="76">
        <f t="shared" si="6"/>
        <v>6.9093353182649963E-4</v>
      </c>
      <c r="K92" s="79">
        <f t="shared" si="7"/>
        <v>7.4158977272751935E-3</v>
      </c>
    </row>
    <row r="93" spans="2:11">
      <c r="B93" s="233" t="s">
        <v>284</v>
      </c>
      <c r="C93" s="234" t="s">
        <v>285</v>
      </c>
      <c r="D93" s="235">
        <v>810.97900000000004</v>
      </c>
      <c r="E93" s="230">
        <v>28.79</v>
      </c>
      <c r="F93" s="236">
        <v>7.7804793331017725</v>
      </c>
      <c r="G93" s="232"/>
      <c r="H93" s="232">
        <f t="shared" si="4"/>
        <v>0</v>
      </c>
      <c r="I93" s="76">
        <f t="shared" si="5"/>
        <v>0</v>
      </c>
      <c r="J93" s="76">
        <f t="shared" si="6"/>
        <v>0</v>
      </c>
      <c r="K93" s="79">
        <f t="shared" si="7"/>
        <v>0</v>
      </c>
    </row>
    <row r="94" spans="2:11">
      <c r="B94" s="233" t="s">
        <v>286</v>
      </c>
      <c r="C94" s="234" t="s">
        <v>287</v>
      </c>
      <c r="D94" s="235">
        <v>301.70400000000001</v>
      </c>
      <c r="E94" s="230">
        <v>47.22</v>
      </c>
      <c r="F94" s="236">
        <v>3.1342651418890304</v>
      </c>
      <c r="G94" s="232">
        <v>5</v>
      </c>
      <c r="H94" s="232">
        <f t="shared" si="4"/>
        <v>14246.462879999999</v>
      </c>
      <c r="I94" s="76">
        <f t="shared" si="5"/>
        <v>4.2140294939258508E-4</v>
      </c>
      <c r="J94" s="76">
        <f t="shared" si="6"/>
        <v>1.3207885749704066E-3</v>
      </c>
      <c r="K94" s="79">
        <f t="shared" si="7"/>
        <v>2.1070147469629255E-3</v>
      </c>
    </row>
    <row r="95" spans="2:11">
      <c r="B95" s="233" t="s">
        <v>288</v>
      </c>
      <c r="C95" s="234" t="s">
        <v>289</v>
      </c>
      <c r="D95" s="235">
        <v>279.22199999999998</v>
      </c>
      <c r="E95" s="230">
        <v>155.29</v>
      </c>
      <c r="F95" s="236" t="s">
        <v>98</v>
      </c>
      <c r="G95" s="232"/>
      <c r="H95" s="232">
        <f t="shared" si="4"/>
        <v>0</v>
      </c>
      <c r="I95" s="76">
        <f t="shared" si="5"/>
        <v>0</v>
      </c>
      <c r="J95" s="76" t="str">
        <f t="shared" si="6"/>
        <v/>
      </c>
      <c r="K95" s="79">
        <f t="shared" si="7"/>
        <v>0</v>
      </c>
    </row>
    <row r="96" spans="2:11">
      <c r="B96" s="233" t="s">
        <v>290</v>
      </c>
      <c r="C96" s="234" t="s">
        <v>291</v>
      </c>
      <c r="D96" s="235">
        <v>989.70100000000002</v>
      </c>
      <c r="E96" s="230">
        <v>17.3</v>
      </c>
      <c r="F96" s="236" t="s">
        <v>98</v>
      </c>
      <c r="G96" s="232"/>
      <c r="H96" s="232">
        <f t="shared" si="4"/>
        <v>0</v>
      </c>
      <c r="I96" s="76">
        <f t="shared" si="5"/>
        <v>0</v>
      </c>
      <c r="J96" s="76" t="str">
        <f t="shared" si="6"/>
        <v/>
      </c>
      <c r="K96" s="79">
        <f t="shared" si="7"/>
        <v>0</v>
      </c>
    </row>
    <row r="97" spans="2:11">
      <c r="B97" s="233" t="s">
        <v>292</v>
      </c>
      <c r="C97" s="234" t="s">
        <v>293</v>
      </c>
      <c r="D97" s="235">
        <v>108.432</v>
      </c>
      <c r="E97" s="230">
        <v>113.78</v>
      </c>
      <c r="F97" s="236" t="s">
        <v>98</v>
      </c>
      <c r="G97" s="232">
        <v>14.5</v>
      </c>
      <c r="H97" s="232">
        <f t="shared" si="4"/>
        <v>12337.392960000001</v>
      </c>
      <c r="I97" s="76">
        <f t="shared" si="5"/>
        <v>3.6493365580996174E-4</v>
      </c>
      <c r="J97" s="76" t="str">
        <f t="shared" si="6"/>
        <v/>
      </c>
      <c r="K97" s="79">
        <f t="shared" si="7"/>
        <v>5.2915380092444456E-3</v>
      </c>
    </row>
    <row r="98" spans="2:11">
      <c r="B98" s="233" t="s">
        <v>294</v>
      </c>
      <c r="C98" s="234" t="s">
        <v>295</v>
      </c>
      <c r="D98" s="235">
        <v>1032.76</v>
      </c>
      <c r="E98" s="230">
        <v>10.06</v>
      </c>
      <c r="F98" s="236">
        <v>9.9403578528827037</v>
      </c>
      <c r="G98" s="232">
        <v>3.5</v>
      </c>
      <c r="H98" s="232">
        <f t="shared" si="4"/>
        <v>10389.5656</v>
      </c>
      <c r="I98" s="76">
        <f t="shared" si="5"/>
        <v>3.0731793734528325E-4</v>
      </c>
      <c r="J98" s="76">
        <f t="shared" si="6"/>
        <v>3.0548502718219009E-3</v>
      </c>
      <c r="K98" s="79">
        <f t="shared" si="7"/>
        <v>1.0756127807084914E-3</v>
      </c>
    </row>
    <row r="99" spans="2:11">
      <c r="B99" s="233" t="s">
        <v>296</v>
      </c>
      <c r="C99" s="234" t="s">
        <v>297</v>
      </c>
      <c r="D99" s="235">
        <v>318.40100000000001</v>
      </c>
      <c r="E99" s="230">
        <v>53.21</v>
      </c>
      <c r="F99" s="236">
        <v>2.8566059011464011</v>
      </c>
      <c r="G99" s="232">
        <v>10.5</v>
      </c>
      <c r="H99" s="232">
        <f t="shared" si="4"/>
        <v>16942.11721</v>
      </c>
      <c r="I99" s="76">
        <f t="shared" si="5"/>
        <v>5.0113900000200442E-4</v>
      </c>
      <c r="J99" s="76">
        <f t="shared" si="6"/>
        <v>1.4315566247003321E-3</v>
      </c>
      <c r="K99" s="79">
        <f t="shared" si="7"/>
        <v>5.2619595000210464E-3</v>
      </c>
    </row>
    <row r="100" spans="2:11">
      <c r="B100" s="233" t="s">
        <v>298</v>
      </c>
      <c r="C100" s="234" t="s">
        <v>299</v>
      </c>
      <c r="D100" s="235">
        <v>123.05800000000001</v>
      </c>
      <c r="E100" s="230">
        <v>143.47</v>
      </c>
      <c r="F100" s="236">
        <v>3.2341256011709762</v>
      </c>
      <c r="G100" s="232">
        <v>5</v>
      </c>
      <c r="H100" s="232">
        <f t="shared" si="4"/>
        <v>17655.131260000002</v>
      </c>
      <c r="I100" s="76">
        <f t="shared" si="5"/>
        <v>5.2222958411114241E-4</v>
      </c>
      <c r="J100" s="76">
        <f t="shared" si="6"/>
        <v>1.6889560676627174E-3</v>
      </c>
      <c r="K100" s="79">
        <f t="shared" si="7"/>
        <v>2.6111479205557118E-3</v>
      </c>
    </row>
    <row r="101" spans="2:11">
      <c r="B101" s="233" t="s">
        <v>300</v>
      </c>
      <c r="C101" s="234" t="s">
        <v>301</v>
      </c>
      <c r="D101" s="235">
        <v>60.207999999999998</v>
      </c>
      <c r="E101" s="230">
        <v>281.47000000000003</v>
      </c>
      <c r="F101" s="236" t="s">
        <v>98</v>
      </c>
      <c r="G101" s="232">
        <v>20</v>
      </c>
      <c r="H101" s="232">
        <f t="shared" si="4"/>
        <v>16946.745760000002</v>
      </c>
      <c r="I101" s="76">
        <f t="shared" si="5"/>
        <v>5.0127591009946793E-4</v>
      </c>
      <c r="J101" s="76" t="str">
        <f t="shared" si="6"/>
        <v/>
      </c>
      <c r="K101" s="79">
        <f t="shared" si="7"/>
        <v>1.0025518201989358E-2</v>
      </c>
    </row>
    <row r="102" spans="2:11">
      <c r="B102" s="233" t="s">
        <v>302</v>
      </c>
      <c r="C102" s="234" t="s">
        <v>303</v>
      </c>
      <c r="D102" s="235">
        <v>290.137</v>
      </c>
      <c r="E102" s="230">
        <v>68.69</v>
      </c>
      <c r="F102" s="236">
        <v>2.6787014121415056</v>
      </c>
      <c r="G102" s="232">
        <v>6.5</v>
      </c>
      <c r="H102" s="232">
        <f t="shared" si="4"/>
        <v>19929.51053</v>
      </c>
      <c r="I102" s="76">
        <f t="shared" si="5"/>
        <v>5.8950453793570566E-4</v>
      </c>
      <c r="J102" s="76">
        <f t="shared" si="6"/>
        <v>1.5791066382322004E-3</v>
      </c>
      <c r="K102" s="79">
        <f t="shared" si="7"/>
        <v>3.8317794965820866E-3</v>
      </c>
    </row>
    <row r="103" spans="2:11">
      <c r="B103" s="233" t="s">
        <v>304</v>
      </c>
      <c r="C103" s="234" t="s">
        <v>305</v>
      </c>
      <c r="D103" s="235">
        <v>413.5</v>
      </c>
      <c r="E103" s="230">
        <v>23.15</v>
      </c>
      <c r="F103" s="236">
        <v>3.9740820734341256</v>
      </c>
      <c r="G103" s="232"/>
      <c r="H103" s="232">
        <f t="shared" si="4"/>
        <v>0</v>
      </c>
      <c r="I103" s="76">
        <f t="shared" si="5"/>
        <v>0</v>
      </c>
      <c r="J103" s="76">
        <f t="shared" si="6"/>
        <v>0</v>
      </c>
      <c r="K103" s="79">
        <f t="shared" si="7"/>
        <v>0</v>
      </c>
    </row>
    <row r="104" spans="2:11">
      <c r="B104" s="233" t="s">
        <v>306</v>
      </c>
      <c r="C104" s="234" t="s">
        <v>307</v>
      </c>
      <c r="D104" s="235">
        <v>837.94200000000001</v>
      </c>
      <c r="E104" s="230">
        <v>77.05</v>
      </c>
      <c r="F104" s="236">
        <v>2.4399740428293315</v>
      </c>
      <c r="G104" s="232">
        <v>5</v>
      </c>
      <c r="H104" s="232">
        <f t="shared" si="4"/>
        <v>64563.431100000002</v>
      </c>
      <c r="I104" s="76">
        <f t="shared" si="5"/>
        <v>1.9097526535263719E-3</v>
      </c>
      <c r="J104" s="76">
        <f t="shared" si="6"/>
        <v>4.659746902828785E-3</v>
      </c>
      <c r="K104" s="79">
        <f t="shared" si="7"/>
        <v>9.5487632676318594E-3</v>
      </c>
    </row>
    <row r="105" spans="2:11">
      <c r="B105" s="233" t="s">
        <v>308</v>
      </c>
      <c r="C105" s="234" t="s">
        <v>309</v>
      </c>
      <c r="D105" s="235">
        <v>56.984000000000002</v>
      </c>
      <c r="E105" s="230">
        <v>264.99</v>
      </c>
      <c r="F105" s="236" t="s">
        <v>98</v>
      </c>
      <c r="G105" s="232">
        <v>20.5</v>
      </c>
      <c r="H105" s="232">
        <f t="shared" si="4"/>
        <v>15100.19016</v>
      </c>
      <c r="I105" s="76">
        <f t="shared" si="5"/>
        <v>4.4665575753164718E-4</v>
      </c>
      <c r="J105" s="76" t="str">
        <f t="shared" si="6"/>
        <v/>
      </c>
      <c r="K105" s="79">
        <f t="shared" si="7"/>
        <v>9.1564430293987666E-3</v>
      </c>
    </row>
    <row r="106" spans="2:11">
      <c r="B106" s="233" t="s">
        <v>310</v>
      </c>
      <c r="C106" s="234" t="s">
        <v>311</v>
      </c>
      <c r="D106" s="235">
        <v>130.76</v>
      </c>
      <c r="E106" s="230">
        <v>81.900000000000006</v>
      </c>
      <c r="F106" s="236">
        <v>3.3211233211233213</v>
      </c>
      <c r="G106" s="232">
        <v>6</v>
      </c>
      <c r="H106" s="232">
        <f t="shared" si="4"/>
        <v>10709.244000000001</v>
      </c>
      <c r="I106" s="76">
        <f t="shared" si="5"/>
        <v>3.1677385786055875E-4</v>
      </c>
      <c r="J106" s="76">
        <f t="shared" si="6"/>
        <v>1.0520450468629059E-3</v>
      </c>
      <c r="K106" s="79">
        <f t="shared" si="7"/>
        <v>1.9006431471633525E-3</v>
      </c>
    </row>
    <row r="107" spans="2:11">
      <c r="B107" s="233" t="s">
        <v>312</v>
      </c>
      <c r="C107" s="234" t="s">
        <v>313</v>
      </c>
      <c r="D107" s="235">
        <v>52.542000000000002</v>
      </c>
      <c r="E107" s="230">
        <v>94.48</v>
      </c>
      <c r="F107" s="236" t="s">
        <v>98</v>
      </c>
      <c r="G107" s="232">
        <v>17</v>
      </c>
      <c r="H107" s="232">
        <f t="shared" si="4"/>
        <v>4964.1681600000002</v>
      </c>
      <c r="I107" s="76">
        <f t="shared" si="5"/>
        <v>1.4683750777475527E-4</v>
      </c>
      <c r="J107" s="76" t="str">
        <f t="shared" si="6"/>
        <v/>
      </c>
      <c r="K107" s="79">
        <f t="shared" si="7"/>
        <v>2.4962376321708397E-3</v>
      </c>
    </row>
    <row r="108" spans="2:11">
      <c r="B108" s="233" t="s">
        <v>314</v>
      </c>
      <c r="C108" s="234" t="s">
        <v>315</v>
      </c>
      <c r="D108" s="235">
        <v>479.875</v>
      </c>
      <c r="E108" s="230">
        <v>34.93</v>
      </c>
      <c r="F108" s="236">
        <v>3.5785857429144001</v>
      </c>
      <c r="G108" s="232">
        <v>4</v>
      </c>
      <c r="H108" s="232">
        <f t="shared" si="4"/>
        <v>16762.033749999999</v>
      </c>
      <c r="I108" s="76">
        <f t="shared" si="5"/>
        <v>4.9581222508109698E-4</v>
      </c>
      <c r="J108" s="76">
        <f t="shared" si="6"/>
        <v>1.7743065598378792E-3</v>
      </c>
      <c r="K108" s="79">
        <f t="shared" si="7"/>
        <v>1.9832489003243879E-3</v>
      </c>
    </row>
    <row r="109" spans="2:11">
      <c r="B109" s="233" t="s">
        <v>316</v>
      </c>
      <c r="C109" s="234" t="s">
        <v>317</v>
      </c>
      <c r="D109" s="235">
        <v>354.19299999999998</v>
      </c>
      <c r="E109" s="230">
        <v>92.74</v>
      </c>
      <c r="F109" s="236">
        <v>3.4073754582704341</v>
      </c>
      <c r="G109" s="232">
        <v>3.5</v>
      </c>
      <c r="H109" s="232">
        <f t="shared" si="4"/>
        <v>32847.858819999994</v>
      </c>
      <c r="I109" s="76">
        <f t="shared" si="5"/>
        <v>9.7162254972156558E-4</v>
      </c>
      <c r="J109" s="76">
        <f t="shared" si="6"/>
        <v>3.310682830623407E-3</v>
      </c>
      <c r="K109" s="79">
        <f t="shared" si="7"/>
        <v>3.4006789240254797E-3</v>
      </c>
    </row>
    <row r="110" spans="2:11">
      <c r="B110" s="233" t="s">
        <v>318</v>
      </c>
      <c r="C110" s="234" t="s">
        <v>319</v>
      </c>
      <c r="D110" s="235">
        <v>844.61199999999997</v>
      </c>
      <c r="E110" s="230">
        <v>35.19</v>
      </c>
      <c r="F110" s="236">
        <v>3.0690537084398981</v>
      </c>
      <c r="G110" s="232">
        <v>20</v>
      </c>
      <c r="H110" s="232">
        <f t="shared" si="4"/>
        <v>29721.896279999997</v>
      </c>
      <c r="I110" s="76">
        <f t="shared" si="5"/>
        <v>8.7915820645668248E-4</v>
      </c>
      <c r="J110" s="76">
        <f t="shared" si="6"/>
        <v>2.6981837538312507E-3</v>
      </c>
      <c r="K110" s="79">
        <f t="shared" si="7"/>
        <v>1.758316412913365E-2</v>
      </c>
    </row>
    <row r="111" spans="2:11">
      <c r="B111" s="233" t="s">
        <v>320</v>
      </c>
      <c r="C111" s="234" t="s">
        <v>321</v>
      </c>
      <c r="D111" s="235">
        <v>142.07499999999999</v>
      </c>
      <c r="E111" s="230">
        <v>189.19</v>
      </c>
      <c r="F111" s="236">
        <v>3.0657011469950843</v>
      </c>
      <c r="G111" s="232">
        <v>8</v>
      </c>
      <c r="H111" s="232">
        <f t="shared" si="4"/>
        <v>26879.169249999999</v>
      </c>
      <c r="I111" s="76">
        <f t="shared" si="5"/>
        <v>7.9507182200810812E-4</v>
      </c>
      <c r="J111" s="76">
        <f t="shared" si="6"/>
        <v>2.4374525966737288E-3</v>
      </c>
      <c r="K111" s="79">
        <f t="shared" si="7"/>
        <v>6.360574576064865E-3</v>
      </c>
    </row>
    <row r="112" spans="2:11">
      <c r="B112" s="233" t="s">
        <v>322</v>
      </c>
      <c r="C112" s="234" t="s">
        <v>323</v>
      </c>
      <c r="D112" s="235">
        <v>214.39500000000001</v>
      </c>
      <c r="E112" s="230">
        <v>66.28</v>
      </c>
      <c r="F112" s="236" t="s">
        <v>98</v>
      </c>
      <c r="G112" s="232"/>
      <c r="H112" s="232">
        <f t="shared" si="4"/>
        <v>0</v>
      </c>
      <c r="I112" s="76">
        <f t="shared" si="5"/>
        <v>0</v>
      </c>
      <c r="J112" s="76" t="str">
        <f t="shared" si="6"/>
        <v/>
      </c>
      <c r="K112" s="79">
        <f t="shared" si="7"/>
        <v>0</v>
      </c>
    </row>
    <row r="113" spans="2:11">
      <c r="B113" s="233" t="s">
        <v>324</v>
      </c>
      <c r="C113" s="234" t="s">
        <v>325</v>
      </c>
      <c r="D113" s="235">
        <v>727.077</v>
      </c>
      <c r="E113" s="230">
        <v>251.13</v>
      </c>
      <c r="F113" s="236">
        <v>0.39820013538804605</v>
      </c>
      <c r="G113" s="232">
        <v>17</v>
      </c>
      <c r="H113" s="232">
        <f t="shared" si="4"/>
        <v>182590.84701</v>
      </c>
      <c r="I113" s="76">
        <f t="shared" si="5"/>
        <v>5.4009421222809715E-3</v>
      </c>
      <c r="J113" s="76">
        <f t="shared" si="6"/>
        <v>2.1506558843152838E-3</v>
      </c>
      <c r="K113" s="79">
        <f t="shared" si="7"/>
        <v>9.1816016078776513E-2</v>
      </c>
    </row>
    <row r="114" spans="2:11">
      <c r="B114" s="233" t="s">
        <v>326</v>
      </c>
      <c r="C114" s="234" t="s">
        <v>327</v>
      </c>
      <c r="D114" s="235">
        <v>463.67399999999998</v>
      </c>
      <c r="E114" s="230">
        <v>228.65</v>
      </c>
      <c r="F114" s="236">
        <v>1.5744587797944458</v>
      </c>
      <c r="G114" s="232">
        <v>13</v>
      </c>
      <c r="H114" s="232">
        <f t="shared" si="4"/>
        <v>106019.0601</v>
      </c>
      <c r="I114" s="76">
        <f t="shared" si="5"/>
        <v>3.1359885604088796E-3</v>
      </c>
      <c r="J114" s="76">
        <f t="shared" si="6"/>
        <v>4.9374847222707057E-3</v>
      </c>
      <c r="K114" s="79">
        <f t="shared" si="7"/>
        <v>4.0767851285315432E-2</v>
      </c>
    </row>
    <row r="115" spans="2:11">
      <c r="B115" s="233" t="s">
        <v>328</v>
      </c>
      <c r="C115" s="234" t="s">
        <v>329</v>
      </c>
      <c r="D115" s="235">
        <v>306.78399999999999</v>
      </c>
      <c r="E115" s="230">
        <v>377.55</v>
      </c>
      <c r="F115" s="236">
        <v>1.1124354390147002</v>
      </c>
      <c r="G115" s="232">
        <v>21.5</v>
      </c>
      <c r="H115" s="232">
        <f t="shared" si="4"/>
        <v>115826.29919999999</v>
      </c>
      <c r="I115" s="76">
        <f t="shared" si="5"/>
        <v>3.4260815832840622E-3</v>
      </c>
      <c r="J115" s="76">
        <f t="shared" si="6"/>
        <v>3.8112945702007848E-3</v>
      </c>
      <c r="K115" s="79">
        <f t="shared" si="7"/>
        <v>7.3660754040607332E-2</v>
      </c>
    </row>
    <row r="116" spans="2:11">
      <c r="B116" s="233" t="s">
        <v>330</v>
      </c>
      <c r="C116" s="234" t="s">
        <v>331</v>
      </c>
      <c r="D116" s="235">
        <v>810.67399999999998</v>
      </c>
      <c r="E116" s="230">
        <v>81.64</v>
      </c>
      <c r="F116" s="236">
        <v>3.270455658990691</v>
      </c>
      <c r="G116" s="232">
        <v>11.5</v>
      </c>
      <c r="H116" s="232">
        <f t="shared" si="4"/>
        <v>66183.425359999994</v>
      </c>
      <c r="I116" s="76">
        <f t="shared" si="5"/>
        <v>1.9576712396984822E-3</v>
      </c>
      <c r="J116" s="76">
        <f t="shared" si="6"/>
        <v>6.4024769843152229E-3</v>
      </c>
      <c r="K116" s="79">
        <f t="shared" si="7"/>
        <v>2.2513219256532546E-2</v>
      </c>
    </row>
    <row r="117" spans="2:11">
      <c r="B117" s="233" t="s">
        <v>332</v>
      </c>
      <c r="C117" s="234" t="s">
        <v>333</v>
      </c>
      <c r="D117" s="235">
        <v>144.16300000000001</v>
      </c>
      <c r="E117" s="230">
        <v>133.30000000000001</v>
      </c>
      <c r="F117" s="236">
        <v>1.5003750937734432</v>
      </c>
      <c r="G117" s="232">
        <v>9</v>
      </c>
      <c r="H117" s="232">
        <f t="shared" si="4"/>
        <v>19216.927900000002</v>
      </c>
      <c r="I117" s="76">
        <f t="shared" si="5"/>
        <v>5.6842671500539216E-4</v>
      </c>
      <c r="J117" s="76">
        <f t="shared" si="6"/>
        <v>8.5285328582954557E-4</v>
      </c>
      <c r="K117" s="79">
        <f t="shared" si="7"/>
        <v>5.1158404350485293E-3</v>
      </c>
    </row>
    <row r="118" spans="2:11">
      <c r="B118" s="233" t="s">
        <v>334</v>
      </c>
      <c r="C118" s="234" t="s">
        <v>49</v>
      </c>
      <c r="D118" s="235">
        <v>250.81399999999999</v>
      </c>
      <c r="E118" s="230">
        <v>58.81</v>
      </c>
      <c r="F118" s="236">
        <v>2.9076687638156775</v>
      </c>
      <c r="G118" s="232">
        <v>4.5</v>
      </c>
      <c r="H118" s="232">
        <f t="shared" si="4"/>
        <v>14750.37134</v>
      </c>
      <c r="I118" s="76">
        <f t="shared" si="5"/>
        <v>4.3630829909633385E-4</v>
      </c>
      <c r="J118" s="76">
        <f t="shared" si="6"/>
        <v>1.2686400126759579E-3</v>
      </c>
      <c r="K118" s="79">
        <f t="shared" si="7"/>
        <v>1.9633873459335024E-3</v>
      </c>
    </row>
    <row r="119" spans="2:11">
      <c r="B119" s="233" t="s">
        <v>335</v>
      </c>
      <c r="C119" s="234" t="s">
        <v>57</v>
      </c>
      <c r="D119" s="235">
        <v>769.899</v>
      </c>
      <c r="E119" s="230">
        <v>110.16</v>
      </c>
      <c r="F119" s="236">
        <v>3.5766158315177923</v>
      </c>
      <c r="G119" s="232">
        <v>7</v>
      </c>
      <c r="H119" s="232">
        <f t="shared" si="4"/>
        <v>84812.073839999997</v>
      </c>
      <c r="I119" s="76">
        <f t="shared" si="5"/>
        <v>2.5086969559617251E-3</v>
      </c>
      <c r="J119" s="76">
        <f t="shared" si="6"/>
        <v>8.972645249173199E-3</v>
      </c>
      <c r="K119" s="79">
        <f t="shared" si="7"/>
        <v>1.7560878691732076E-2</v>
      </c>
    </row>
    <row r="120" spans="2:11">
      <c r="B120" s="233" t="s">
        <v>336</v>
      </c>
      <c r="C120" s="234" t="s">
        <v>337</v>
      </c>
      <c r="D120" s="235">
        <v>171.37299999999999</v>
      </c>
      <c r="E120" s="230">
        <v>68.83</v>
      </c>
      <c r="F120" s="236">
        <v>3.6321371494987655</v>
      </c>
      <c r="G120" s="232">
        <v>12.5</v>
      </c>
      <c r="H120" s="232">
        <f t="shared" si="4"/>
        <v>11795.603589999999</v>
      </c>
      <c r="I120" s="76">
        <f t="shared" si="5"/>
        <v>3.4890780852487398E-4</v>
      </c>
      <c r="J120" s="76">
        <f t="shared" si="6"/>
        <v>1.2672810130933969E-3</v>
      </c>
      <c r="K120" s="79">
        <f t="shared" si="7"/>
        <v>4.3613476065609245E-3</v>
      </c>
    </row>
    <row r="121" spans="2:11">
      <c r="B121" s="233" t="s">
        <v>338</v>
      </c>
      <c r="C121" s="234" t="s">
        <v>339</v>
      </c>
      <c r="D121" s="235">
        <v>399.57</v>
      </c>
      <c r="E121" s="230">
        <v>145.02000000000001</v>
      </c>
      <c r="F121" s="236">
        <v>2.2341745966073643</v>
      </c>
      <c r="G121" s="232">
        <v>11.5</v>
      </c>
      <c r="H121" s="232">
        <f t="shared" si="4"/>
        <v>57945.6414</v>
      </c>
      <c r="I121" s="76">
        <f t="shared" si="5"/>
        <v>1.7140018821573686E-3</v>
      </c>
      <c r="J121" s="76">
        <f t="shared" si="6"/>
        <v>3.8293794636532021E-3</v>
      </c>
      <c r="K121" s="79">
        <f t="shared" si="7"/>
        <v>1.9711021644809739E-2</v>
      </c>
    </row>
    <row r="122" spans="2:11">
      <c r="B122" s="233" t="s">
        <v>340</v>
      </c>
      <c r="C122" s="234" t="s">
        <v>341</v>
      </c>
      <c r="D122" s="235">
        <v>286.29599999999999</v>
      </c>
      <c r="E122" s="230">
        <v>169.34</v>
      </c>
      <c r="F122" s="236">
        <v>1.2046769812212117</v>
      </c>
      <c r="G122" s="232">
        <v>8</v>
      </c>
      <c r="H122" s="232">
        <f t="shared" si="4"/>
        <v>48481.36464</v>
      </c>
      <c r="I122" s="76">
        <f t="shared" si="5"/>
        <v>1.4340535066114169E-3</v>
      </c>
      <c r="J122" s="76">
        <f t="shared" si="6"/>
        <v>1.7275712492543346E-3</v>
      </c>
      <c r="K122" s="79">
        <f t="shared" si="7"/>
        <v>1.1472428052891335E-2</v>
      </c>
    </row>
    <row r="123" spans="2:11">
      <c r="B123" s="233" t="s">
        <v>342</v>
      </c>
      <c r="C123" s="234" t="s">
        <v>343</v>
      </c>
      <c r="D123" s="235">
        <v>126.157</v>
      </c>
      <c r="E123" s="230">
        <v>146.61000000000001</v>
      </c>
      <c r="F123" s="236">
        <v>0.19098287974899392</v>
      </c>
      <c r="G123" s="232">
        <v>10</v>
      </c>
      <c r="H123" s="232">
        <f t="shared" si="4"/>
        <v>18495.877770000003</v>
      </c>
      <c r="I123" s="76">
        <f t="shared" si="5"/>
        <v>5.4709842783675939E-4</v>
      </c>
      <c r="J123" s="76">
        <f t="shared" si="6"/>
        <v>1.0448643325441145E-4</v>
      </c>
      <c r="K123" s="79">
        <f t="shared" si="7"/>
        <v>5.4709842783675936E-3</v>
      </c>
    </row>
    <row r="124" spans="2:11">
      <c r="B124" s="233" t="s">
        <v>344</v>
      </c>
      <c r="C124" s="234" t="s">
        <v>345</v>
      </c>
      <c r="D124" s="235">
        <v>594</v>
      </c>
      <c r="E124" s="230">
        <v>90.18</v>
      </c>
      <c r="F124" s="236">
        <v>2.2843202483921043</v>
      </c>
      <c r="G124" s="232">
        <v>11.5</v>
      </c>
      <c r="H124" s="232">
        <f t="shared" si="4"/>
        <v>53566.920000000006</v>
      </c>
      <c r="I124" s="76">
        <f t="shared" si="5"/>
        <v>1.5844815845178167E-3</v>
      </c>
      <c r="J124" s="76">
        <f t="shared" si="6"/>
        <v>3.6194633667184541E-3</v>
      </c>
      <c r="K124" s="79">
        <f t="shared" si="7"/>
        <v>1.8221538221954891E-2</v>
      </c>
    </row>
    <row r="125" spans="2:11">
      <c r="B125" s="233" t="s">
        <v>346</v>
      </c>
      <c r="C125" s="234" t="s">
        <v>347</v>
      </c>
      <c r="D125" s="235">
        <v>585.38900000000001</v>
      </c>
      <c r="E125" s="230">
        <v>116.76</v>
      </c>
      <c r="F125" s="236">
        <v>2.5693730729701953</v>
      </c>
      <c r="G125" s="232">
        <v>16</v>
      </c>
      <c r="H125" s="232">
        <f t="shared" si="4"/>
        <v>68350.019639999999</v>
      </c>
      <c r="I125" s="76">
        <f t="shared" si="5"/>
        <v>2.021757969676268E-3</v>
      </c>
      <c r="J125" s="76">
        <f t="shared" si="6"/>
        <v>5.1946504873490954E-3</v>
      </c>
      <c r="K125" s="79">
        <f t="shared" si="7"/>
        <v>3.2348127514820288E-2</v>
      </c>
    </row>
    <row r="126" spans="2:11">
      <c r="B126" s="233" t="s">
        <v>348</v>
      </c>
      <c r="C126" s="234" t="s">
        <v>349</v>
      </c>
      <c r="D126" s="235">
        <v>212.38399999999999</v>
      </c>
      <c r="E126" s="230">
        <v>287.99</v>
      </c>
      <c r="F126" s="236">
        <v>0.77780478488836424</v>
      </c>
      <c r="G126" s="232">
        <v>7.5</v>
      </c>
      <c r="H126" s="232">
        <f t="shared" si="4"/>
        <v>61164.468159999997</v>
      </c>
      <c r="I126" s="76">
        <f t="shared" si="5"/>
        <v>1.8092131006663503E-3</v>
      </c>
      <c r="J126" s="76">
        <f t="shared" si="6"/>
        <v>1.4072146065810011E-3</v>
      </c>
      <c r="K126" s="79">
        <f t="shared" si="7"/>
        <v>1.3569098254997627E-2</v>
      </c>
    </row>
    <row r="127" spans="2:11">
      <c r="B127" s="233" t="s">
        <v>350</v>
      </c>
      <c r="C127" s="234" t="s">
        <v>61</v>
      </c>
      <c r="D127" s="235">
        <v>203.15700000000001</v>
      </c>
      <c r="E127" s="230">
        <v>118.85</v>
      </c>
      <c r="F127" s="236">
        <v>3.3992427429533025</v>
      </c>
      <c r="G127" s="232">
        <v>3</v>
      </c>
      <c r="H127" s="232">
        <f t="shared" si="4"/>
        <v>24145.209449999998</v>
      </c>
      <c r="I127" s="76">
        <f t="shared" si="5"/>
        <v>7.1420271555375139E-4</v>
      </c>
      <c r="J127" s="76">
        <f t="shared" si="6"/>
        <v>2.4277483978436313E-3</v>
      </c>
      <c r="K127" s="79">
        <f t="shared" si="7"/>
        <v>2.1426081466612542E-3</v>
      </c>
    </row>
    <row r="128" spans="2:11">
      <c r="B128" s="233" t="s">
        <v>351</v>
      </c>
      <c r="C128" s="234" t="s">
        <v>352</v>
      </c>
      <c r="D128" s="235">
        <v>122.33499999999999</v>
      </c>
      <c r="E128" s="230">
        <v>203.52</v>
      </c>
      <c r="F128" s="236">
        <v>0.76650943396226412</v>
      </c>
      <c r="G128" s="232">
        <v>10.5</v>
      </c>
      <c r="H128" s="232">
        <f t="shared" si="4"/>
        <v>24897.619200000001</v>
      </c>
      <c r="I128" s="76">
        <f t="shared" si="5"/>
        <v>7.3645860394320247E-4</v>
      </c>
      <c r="J128" s="76">
        <f t="shared" si="6"/>
        <v>5.6450246764514335E-4</v>
      </c>
      <c r="K128" s="79">
        <f t="shared" si="7"/>
        <v>7.7328153414036264E-3</v>
      </c>
    </row>
    <row r="129" spans="2:11">
      <c r="B129" s="233" t="s">
        <v>353</v>
      </c>
      <c r="C129" s="234" t="s">
        <v>354</v>
      </c>
      <c r="D129" s="235">
        <v>189.279</v>
      </c>
      <c r="E129" s="230">
        <v>217.99</v>
      </c>
      <c r="F129" s="236" t="s">
        <v>98</v>
      </c>
      <c r="G129" s="232">
        <v>14.5</v>
      </c>
      <c r="H129" s="232">
        <f t="shared" si="4"/>
        <v>41260.929210000002</v>
      </c>
      <c r="I129" s="76">
        <f t="shared" si="5"/>
        <v>1.2204767885355041E-3</v>
      </c>
      <c r="J129" s="76" t="str">
        <f t="shared" si="6"/>
        <v/>
      </c>
      <c r="K129" s="79">
        <f t="shared" si="7"/>
        <v>1.769691343376481E-2</v>
      </c>
    </row>
    <row r="130" spans="2:11">
      <c r="B130" s="233" t="s">
        <v>355</v>
      </c>
      <c r="C130" s="234" t="s">
        <v>356</v>
      </c>
      <c r="D130" s="235">
        <v>81.165000000000006</v>
      </c>
      <c r="E130" s="230">
        <v>290.55</v>
      </c>
      <c r="F130" s="236" t="s">
        <v>98</v>
      </c>
      <c r="G130" s="232">
        <v>20.5</v>
      </c>
      <c r="H130" s="232">
        <f t="shared" si="4"/>
        <v>23582.490750000004</v>
      </c>
      <c r="I130" s="76">
        <f t="shared" si="5"/>
        <v>6.9755778959172492E-4</v>
      </c>
      <c r="J130" s="76" t="str">
        <f t="shared" si="6"/>
        <v/>
      </c>
      <c r="K130" s="79">
        <f t="shared" si="7"/>
        <v>1.429993468663036E-2</v>
      </c>
    </row>
    <row r="131" spans="2:11">
      <c r="B131" s="233" t="s">
        <v>357</v>
      </c>
      <c r="C131" s="234" t="s">
        <v>358</v>
      </c>
      <c r="D131" s="235">
        <v>259.178</v>
      </c>
      <c r="E131" s="230">
        <v>198.74</v>
      </c>
      <c r="F131" s="236">
        <v>1.509509912448425</v>
      </c>
      <c r="G131" s="232">
        <v>13</v>
      </c>
      <c r="H131" s="232">
        <f t="shared" si="4"/>
        <v>51509.03572</v>
      </c>
      <c r="I131" s="76">
        <f t="shared" si="5"/>
        <v>1.5236104397006662E-3</v>
      </c>
      <c r="J131" s="76">
        <f t="shared" si="6"/>
        <v>2.2999050614380592E-3</v>
      </c>
      <c r="K131" s="79">
        <f t="shared" si="7"/>
        <v>1.980693571610866E-2</v>
      </c>
    </row>
    <row r="132" spans="2:11">
      <c r="B132" s="233" t="s">
        <v>359</v>
      </c>
      <c r="C132" s="234" t="s">
        <v>360</v>
      </c>
      <c r="D132" s="235">
        <v>125.893</v>
      </c>
      <c r="E132" s="230">
        <v>132.54</v>
      </c>
      <c r="F132" s="236">
        <v>1.5995171269050854</v>
      </c>
      <c r="G132" s="232">
        <v>10.5</v>
      </c>
      <c r="H132" s="232">
        <f t="shared" si="4"/>
        <v>16685.858219999998</v>
      </c>
      <c r="I132" s="76">
        <f t="shared" si="5"/>
        <v>4.9355899259216748E-4</v>
      </c>
      <c r="J132" s="76">
        <f t="shared" si="6"/>
        <v>7.8945606178919205E-4</v>
      </c>
      <c r="K132" s="79">
        <f t="shared" si="7"/>
        <v>5.1823694222177582E-3</v>
      </c>
    </row>
    <row r="133" spans="2:11">
      <c r="B133" s="233" t="s">
        <v>361</v>
      </c>
      <c r="C133" s="234" t="s">
        <v>362</v>
      </c>
      <c r="D133" s="235">
        <v>282.21600000000001</v>
      </c>
      <c r="E133" s="230">
        <v>61.98</v>
      </c>
      <c r="F133" s="236">
        <v>0.66150371087447557</v>
      </c>
      <c r="G133" s="232">
        <v>10.5</v>
      </c>
      <c r="H133" s="232">
        <f t="shared" si="4"/>
        <v>17491.74768</v>
      </c>
      <c r="I133" s="76">
        <f t="shared" si="5"/>
        <v>5.1739678293977404E-4</v>
      </c>
      <c r="J133" s="76">
        <f t="shared" si="6"/>
        <v>3.422598919091761E-4</v>
      </c>
      <c r="K133" s="79">
        <f t="shared" si="7"/>
        <v>5.4326662208676272E-3</v>
      </c>
    </row>
    <row r="134" spans="2:11">
      <c r="B134" s="233" t="s">
        <v>363</v>
      </c>
      <c r="C134" s="234" t="s">
        <v>364</v>
      </c>
      <c r="D134" s="235">
        <v>3948.913</v>
      </c>
      <c r="E134" s="230">
        <v>14.16</v>
      </c>
      <c r="F134" s="236">
        <v>2.8248587570621471</v>
      </c>
      <c r="G134" s="232">
        <v>29</v>
      </c>
      <c r="H134" s="232">
        <f t="shared" si="4"/>
        <v>55916.608079999998</v>
      </c>
      <c r="I134" s="76">
        <f t="shared" si="5"/>
        <v>1.6539841337052819E-3</v>
      </c>
      <c r="J134" s="76">
        <f t="shared" si="6"/>
        <v>4.6722715641392149E-3</v>
      </c>
      <c r="K134" s="79">
        <f t="shared" si="7"/>
        <v>4.7965539877453174E-2</v>
      </c>
    </row>
    <row r="135" spans="2:11">
      <c r="B135" s="233" t="s">
        <v>365</v>
      </c>
      <c r="C135" s="234" t="s">
        <v>70</v>
      </c>
      <c r="D135" s="235">
        <v>1964.5</v>
      </c>
      <c r="E135" s="230">
        <v>71.02</v>
      </c>
      <c r="F135" s="236">
        <v>2.3936919177696425</v>
      </c>
      <c r="G135" s="232">
        <v>11</v>
      </c>
      <c r="H135" s="232">
        <f t="shared" si="4"/>
        <v>139518.78999999998</v>
      </c>
      <c r="I135" s="76">
        <f t="shared" si="5"/>
        <v>4.1268931170432887E-3</v>
      </c>
      <c r="J135" s="76">
        <f t="shared" si="6"/>
        <v>9.8785106997656882E-3</v>
      </c>
      <c r="K135" s="79">
        <f t="shared" si="7"/>
        <v>4.5395824287476176E-2</v>
      </c>
    </row>
    <row r="136" spans="2:11">
      <c r="B136" s="233" t="s">
        <v>366</v>
      </c>
      <c r="C136" s="234" t="s">
        <v>367</v>
      </c>
      <c r="D136" s="235">
        <v>502.12400000000002</v>
      </c>
      <c r="E136" s="230">
        <v>24.59</v>
      </c>
      <c r="F136" s="236">
        <v>4.7173647824318827</v>
      </c>
      <c r="G136" s="232">
        <v>9</v>
      </c>
      <c r="H136" s="232">
        <f t="shared" si="4"/>
        <v>12347.229160000001</v>
      </c>
      <c r="I136" s="76">
        <f t="shared" si="5"/>
        <v>3.6522460548116991E-4</v>
      </c>
      <c r="J136" s="76">
        <f t="shared" si="6"/>
        <v>1.7228976915744493E-3</v>
      </c>
      <c r="K136" s="79">
        <f t="shared" si="7"/>
        <v>3.2870214493305292E-3</v>
      </c>
    </row>
    <row r="137" spans="2:11">
      <c r="B137" s="233" t="s">
        <v>368</v>
      </c>
      <c r="C137" s="234" t="s">
        <v>369</v>
      </c>
      <c r="D137" s="235">
        <v>193.125</v>
      </c>
      <c r="E137" s="230">
        <v>109.74</v>
      </c>
      <c r="F137" s="236">
        <v>2.660834700200474</v>
      </c>
      <c r="G137" s="232">
        <v>10</v>
      </c>
      <c r="H137" s="232">
        <f t="shared" si="4"/>
        <v>21193.537499999999</v>
      </c>
      <c r="I137" s="76">
        <f t="shared" si="5"/>
        <v>6.2689379713333829E-4</v>
      </c>
      <c r="J137" s="76">
        <f t="shared" si="6"/>
        <v>1.668060768752823E-3</v>
      </c>
      <c r="K137" s="79">
        <f t="shared" si="7"/>
        <v>6.2689379713333831E-3</v>
      </c>
    </row>
    <row r="138" spans="2:11">
      <c r="B138" s="233" t="s">
        <v>370</v>
      </c>
      <c r="C138" s="234" t="s">
        <v>371</v>
      </c>
      <c r="D138" s="235">
        <v>1450.26</v>
      </c>
      <c r="E138" s="230">
        <v>40.549999999999997</v>
      </c>
      <c r="F138" s="236">
        <v>1.4796547472256474</v>
      </c>
      <c r="G138" s="232">
        <v>27</v>
      </c>
      <c r="H138" s="232">
        <f t="shared" si="4"/>
        <v>58808.042999999998</v>
      </c>
      <c r="I138" s="76">
        <f t="shared" si="5"/>
        <v>1.7395112721625937E-3</v>
      </c>
      <c r="J138" s="76">
        <f t="shared" si="6"/>
        <v>2.5738761117079069E-3</v>
      </c>
      <c r="K138" s="79">
        <f t="shared" si="7"/>
        <v>4.6966804348390026E-2</v>
      </c>
    </row>
    <row r="139" spans="2:11">
      <c r="B139" s="233" t="s">
        <v>372</v>
      </c>
      <c r="C139" s="234" t="s">
        <v>373</v>
      </c>
      <c r="D139" s="235">
        <v>98.126000000000005</v>
      </c>
      <c r="E139" s="230">
        <v>408.58</v>
      </c>
      <c r="F139" s="236" t="s">
        <v>98</v>
      </c>
      <c r="G139" s="232">
        <v>34</v>
      </c>
      <c r="H139" s="232">
        <f t="shared" si="4"/>
        <v>40092.321080000002</v>
      </c>
      <c r="I139" s="76">
        <f t="shared" si="5"/>
        <v>1.1859099689105787E-3</v>
      </c>
      <c r="J139" s="76" t="str">
        <f t="shared" si="6"/>
        <v/>
      </c>
      <c r="K139" s="79">
        <f t="shared" si="7"/>
        <v>4.0320938942959676E-2</v>
      </c>
    </row>
    <row r="140" spans="2:11">
      <c r="B140" s="233" t="s">
        <v>374</v>
      </c>
      <c r="C140" s="234" t="s">
        <v>375</v>
      </c>
      <c r="D140" s="235">
        <v>277.70499999999998</v>
      </c>
      <c r="E140" s="230">
        <v>236.53</v>
      </c>
      <c r="F140" s="236">
        <v>2.1308079313406334</v>
      </c>
      <c r="G140" s="232">
        <v>6</v>
      </c>
      <c r="H140" s="232">
        <f t="shared" si="4"/>
        <v>65685.563649999996</v>
      </c>
      <c r="I140" s="76">
        <f t="shared" si="5"/>
        <v>1.942944749709296E-3</v>
      </c>
      <c r="J140" s="76">
        <f t="shared" si="6"/>
        <v>4.1400420828372093E-3</v>
      </c>
      <c r="K140" s="79">
        <f t="shared" si="7"/>
        <v>1.1657668498255776E-2</v>
      </c>
    </row>
    <row r="141" spans="2:11">
      <c r="B141" s="233" t="s">
        <v>376</v>
      </c>
      <c r="C141" s="234" t="s">
        <v>377</v>
      </c>
      <c r="D141" s="235">
        <v>602.21199999999999</v>
      </c>
      <c r="E141" s="230">
        <v>70.73</v>
      </c>
      <c r="F141" s="236">
        <v>2.8842075498374098</v>
      </c>
      <c r="G141" s="232">
        <v>4</v>
      </c>
      <c r="H141" s="232">
        <f t="shared" si="4"/>
        <v>42594.454760000001</v>
      </c>
      <c r="I141" s="76">
        <f t="shared" si="5"/>
        <v>1.2599217795198465E-3</v>
      </c>
      <c r="J141" s="76">
        <f t="shared" si="6"/>
        <v>3.6338759086957254E-3</v>
      </c>
      <c r="K141" s="79">
        <f t="shared" si="7"/>
        <v>5.0396871180793858E-3</v>
      </c>
    </row>
    <row r="142" spans="2:11">
      <c r="B142" s="233" t="s">
        <v>378</v>
      </c>
      <c r="C142" s="234" t="s">
        <v>379</v>
      </c>
      <c r="D142" s="235">
        <v>141.595</v>
      </c>
      <c r="E142" s="230">
        <v>130.05000000000001</v>
      </c>
      <c r="F142" s="236">
        <v>2.7527873894655901</v>
      </c>
      <c r="G142" s="232">
        <v>8.5</v>
      </c>
      <c r="H142" s="232">
        <f t="shared" si="4"/>
        <v>18414.429750000003</v>
      </c>
      <c r="I142" s="76">
        <f t="shared" si="5"/>
        <v>5.4468923784066784E-4</v>
      </c>
      <c r="J142" s="76">
        <f t="shared" si="6"/>
        <v>1.4994136651054139E-3</v>
      </c>
      <c r="K142" s="79">
        <f t="shared" si="7"/>
        <v>4.6298585216456769E-3</v>
      </c>
    </row>
    <row r="143" spans="2:11">
      <c r="B143" s="233" t="s">
        <v>380</v>
      </c>
      <c r="C143" s="234" t="s">
        <v>381</v>
      </c>
      <c r="D143" s="235">
        <v>135.43199999999999</v>
      </c>
      <c r="E143" s="230">
        <v>113.4</v>
      </c>
      <c r="F143" s="236">
        <v>2.3985890652557318</v>
      </c>
      <c r="G143" s="232">
        <v>7.5</v>
      </c>
      <c r="H143" s="232">
        <f t="shared" si="4"/>
        <v>15357.988799999999</v>
      </c>
      <c r="I143" s="76">
        <f t="shared" si="5"/>
        <v>4.5428130698630569E-4</v>
      </c>
      <c r="J143" s="76">
        <f t="shared" si="6"/>
        <v>1.089634175487435E-3</v>
      </c>
      <c r="K143" s="79">
        <f t="shared" si="7"/>
        <v>3.4071098023972929E-3</v>
      </c>
    </row>
    <row r="144" spans="2:11">
      <c r="B144" s="233" t="s">
        <v>382</v>
      </c>
      <c r="C144" s="234" t="s">
        <v>383</v>
      </c>
      <c r="D144" s="235">
        <v>51.101999999999997</v>
      </c>
      <c r="E144" s="230">
        <v>500.03</v>
      </c>
      <c r="F144" s="236">
        <v>1.3759174449533027</v>
      </c>
      <c r="G144" s="232">
        <v>7</v>
      </c>
      <c r="H144" s="232">
        <f t="shared" si="4"/>
        <v>25552.533059999998</v>
      </c>
      <c r="I144" s="76">
        <f t="shared" si="5"/>
        <v>7.5583061470311695E-4</v>
      </c>
      <c r="J144" s="76">
        <f t="shared" si="6"/>
        <v>1.0399605281997968E-3</v>
      </c>
      <c r="K144" s="79">
        <f t="shared" si="7"/>
        <v>5.2908143029218183E-3</v>
      </c>
    </row>
    <row r="145" spans="2:11">
      <c r="B145" s="233" t="s">
        <v>384</v>
      </c>
      <c r="C145" s="234" t="s">
        <v>385</v>
      </c>
      <c r="D145" s="235">
        <v>901.976</v>
      </c>
      <c r="E145" s="230">
        <v>35.619999999999997</v>
      </c>
      <c r="F145" s="236">
        <v>1.3475575519371139</v>
      </c>
      <c r="G145" s="232">
        <v>26</v>
      </c>
      <c r="H145" s="232">
        <f t="shared" si="4"/>
        <v>32128.385119999999</v>
      </c>
      <c r="I145" s="76">
        <f t="shared" si="5"/>
        <v>9.5034089253099186E-4</v>
      </c>
      <c r="J145" s="76">
        <f t="shared" si="6"/>
        <v>1.2806390466447953E-3</v>
      </c>
      <c r="K145" s="79">
        <f t="shared" si="7"/>
        <v>2.4708863205805787E-2</v>
      </c>
    </row>
    <row r="146" spans="2:11">
      <c r="B146" s="233" t="s">
        <v>386</v>
      </c>
      <c r="C146" s="234" t="s">
        <v>387</v>
      </c>
      <c r="D146" s="235">
        <v>192.875</v>
      </c>
      <c r="E146" s="230">
        <v>232.26</v>
      </c>
      <c r="F146" s="236">
        <v>1.9288728149487646</v>
      </c>
      <c r="G146" s="232"/>
      <c r="H146" s="232">
        <f t="shared" si="4"/>
        <v>0</v>
      </c>
      <c r="I146" s="76">
        <f t="shared" si="5"/>
        <v>0</v>
      </c>
      <c r="J146" s="76">
        <f t="shared" si="6"/>
        <v>0</v>
      </c>
      <c r="K146" s="79">
        <f t="shared" si="7"/>
        <v>0</v>
      </c>
    </row>
    <row r="147" spans="2:11">
      <c r="B147" s="233" t="s">
        <v>388</v>
      </c>
      <c r="C147" s="234" t="s">
        <v>389</v>
      </c>
      <c r="D147" s="235">
        <v>539.5</v>
      </c>
      <c r="E147" s="230">
        <v>32.81</v>
      </c>
      <c r="F147" s="236">
        <v>3.6574215178299294</v>
      </c>
      <c r="G147" s="232">
        <v>-7.5</v>
      </c>
      <c r="H147" s="232">
        <f t="shared" si="4"/>
        <v>17700.995000000003</v>
      </c>
      <c r="I147" s="76">
        <f t="shared" si="5"/>
        <v>5.2358620964472013E-4</v>
      </c>
      <c r="J147" s="76">
        <f t="shared" si="6"/>
        <v>1.914975469593612E-3</v>
      </c>
      <c r="K147" s="79">
        <f t="shared" si="7"/>
        <v>-3.9268965723354013E-3</v>
      </c>
    </row>
    <row r="148" spans="2:11">
      <c r="B148" s="233" t="s">
        <v>390</v>
      </c>
      <c r="C148" s="234" t="s">
        <v>391</v>
      </c>
      <c r="D148" s="235">
        <v>179.12799999999999</v>
      </c>
      <c r="E148" s="230">
        <v>90.56</v>
      </c>
      <c r="F148" s="236" t="s">
        <v>98</v>
      </c>
      <c r="G148" s="232">
        <v>21</v>
      </c>
      <c r="H148" s="232">
        <f t="shared" si="4"/>
        <v>16221.831679999999</v>
      </c>
      <c r="I148" s="76">
        <f t="shared" si="5"/>
        <v>4.7983332930300477E-4</v>
      </c>
      <c r="J148" s="76" t="str">
        <f t="shared" si="6"/>
        <v/>
      </c>
      <c r="K148" s="79">
        <f t="shared" si="7"/>
        <v>1.00764999153631E-2</v>
      </c>
    </row>
    <row r="149" spans="2:11">
      <c r="B149" s="233" t="s">
        <v>392</v>
      </c>
      <c r="C149" s="234" t="s">
        <v>393</v>
      </c>
      <c r="D149" s="235">
        <v>358.44799999999998</v>
      </c>
      <c r="E149" s="230">
        <v>57.5</v>
      </c>
      <c r="F149" s="236">
        <v>0.48695652173913045</v>
      </c>
      <c r="G149" s="232">
        <v>12</v>
      </c>
      <c r="H149" s="232">
        <f t="shared" ref="H149:H212" si="8">IF(G149&lt;&gt;"",D149*E149,0)</f>
        <v>20610.759999999998</v>
      </c>
      <c r="I149" s="76">
        <f t="shared" ref="I149:I212" si="9">IF(H149="Excl.","Excl.",H149/(SUM($H$20:$H$524)))</f>
        <v>6.0965554231821482E-4</v>
      </c>
      <c r="J149" s="76">
        <f t="shared" ref="J149:J212" si="10">IFERROR(I149*F149, "")</f>
        <v>2.9687574234626117E-4</v>
      </c>
      <c r="K149" s="79">
        <f t="shared" ref="K149:K212" si="11">IFERROR(I149*G149, "")</f>
        <v>7.3158665078185778E-3</v>
      </c>
    </row>
    <row r="150" spans="2:11">
      <c r="B150" s="233" t="s">
        <v>394</v>
      </c>
      <c r="C150" s="234" t="s">
        <v>395</v>
      </c>
      <c r="D150" s="235">
        <v>145.99100000000001</v>
      </c>
      <c r="E150" s="230">
        <v>225.77</v>
      </c>
      <c r="F150" s="236">
        <v>1.5963148336802939</v>
      </c>
      <c r="G150" s="232">
        <v>6.5</v>
      </c>
      <c r="H150" s="232">
        <f t="shared" si="8"/>
        <v>32960.388070000008</v>
      </c>
      <c r="I150" s="76">
        <f t="shared" si="9"/>
        <v>9.7495110630732085E-4</v>
      </c>
      <c r="J150" s="76">
        <f t="shared" si="10"/>
        <v>1.5563289131113895E-3</v>
      </c>
      <c r="K150" s="79">
        <f t="shared" si="11"/>
        <v>6.3371821909975852E-3</v>
      </c>
    </row>
    <row r="151" spans="2:11">
      <c r="B151" s="233" t="s">
        <v>396</v>
      </c>
      <c r="C151" s="234" t="s">
        <v>397</v>
      </c>
      <c r="D151" s="235">
        <v>501.48899999999998</v>
      </c>
      <c r="E151" s="230">
        <v>36.81</v>
      </c>
      <c r="F151" s="236">
        <v>2.3906547133930993</v>
      </c>
      <c r="G151" s="232">
        <v>9.5</v>
      </c>
      <c r="H151" s="232">
        <f t="shared" si="8"/>
        <v>18459.810089999999</v>
      </c>
      <c r="I151" s="76">
        <f t="shared" si="9"/>
        <v>5.460315646541032E-4</v>
      </c>
      <c r="J151" s="76">
        <f t="shared" si="10"/>
        <v>1.3053729337017407E-3</v>
      </c>
      <c r="K151" s="79">
        <f t="shared" si="11"/>
        <v>5.1872998642139801E-3</v>
      </c>
    </row>
    <row r="152" spans="2:11">
      <c r="B152" s="233" t="s">
        <v>398</v>
      </c>
      <c r="C152" s="234" t="s">
        <v>399</v>
      </c>
      <c r="D152" s="235">
        <v>544.99800000000005</v>
      </c>
      <c r="E152" s="230">
        <v>52.39</v>
      </c>
      <c r="F152" s="236">
        <v>1.9851116625310175</v>
      </c>
      <c r="G152" s="232">
        <v>6.5</v>
      </c>
      <c r="H152" s="232">
        <f t="shared" si="8"/>
        <v>28552.445220000001</v>
      </c>
      <c r="I152" s="76">
        <f t="shared" si="9"/>
        <v>8.4456645340153511E-4</v>
      </c>
      <c r="J152" s="76">
        <f t="shared" si="10"/>
        <v>1.6765587164298465E-3</v>
      </c>
      <c r="K152" s="79">
        <f t="shared" si="11"/>
        <v>5.4896819471099778E-3</v>
      </c>
    </row>
    <row r="153" spans="2:11">
      <c r="B153" s="233" t="s">
        <v>400</v>
      </c>
      <c r="C153" s="234" t="s">
        <v>401</v>
      </c>
      <c r="D153" s="235">
        <v>209.614</v>
      </c>
      <c r="E153" s="230">
        <v>168.49</v>
      </c>
      <c r="F153" s="236">
        <v>1.2107543474390172</v>
      </c>
      <c r="G153" s="232">
        <v>16.5</v>
      </c>
      <c r="H153" s="232">
        <f t="shared" si="8"/>
        <v>35317.862860000001</v>
      </c>
      <c r="I153" s="76">
        <f t="shared" si="9"/>
        <v>1.0446839823196059E-3</v>
      </c>
      <c r="J153" s="76">
        <f t="shared" si="10"/>
        <v>1.2648556732933682E-3</v>
      </c>
      <c r="K153" s="79">
        <f t="shared" si="11"/>
        <v>1.7237285708273497E-2</v>
      </c>
    </row>
    <row r="154" spans="2:11">
      <c r="B154" s="233" t="s">
        <v>402</v>
      </c>
      <c r="C154" s="234" t="s">
        <v>403</v>
      </c>
      <c r="D154" s="235">
        <v>1383.924</v>
      </c>
      <c r="E154" s="230">
        <v>64.48</v>
      </c>
      <c r="F154" s="236">
        <v>2.1712158808932998</v>
      </c>
      <c r="G154" s="232">
        <v>9.5</v>
      </c>
      <c r="H154" s="232">
        <f t="shared" si="8"/>
        <v>89235.41952000001</v>
      </c>
      <c r="I154" s="76">
        <f t="shared" si="9"/>
        <v>2.6395372165538304E-3</v>
      </c>
      <c r="J154" s="76">
        <f t="shared" si="10"/>
        <v>5.7310051227905737E-3</v>
      </c>
      <c r="K154" s="79">
        <f t="shared" si="11"/>
        <v>2.5075603557261388E-2</v>
      </c>
    </row>
    <row r="155" spans="2:11">
      <c r="B155" s="233" t="s">
        <v>404</v>
      </c>
      <c r="C155" s="234" t="s">
        <v>405</v>
      </c>
      <c r="D155" s="235">
        <v>629.43200000000002</v>
      </c>
      <c r="E155" s="230">
        <v>30.61</v>
      </c>
      <c r="F155" s="236">
        <v>2.2214962430578247</v>
      </c>
      <c r="G155" s="232">
        <v>5</v>
      </c>
      <c r="H155" s="232">
        <f t="shared" si="8"/>
        <v>19266.913520000002</v>
      </c>
      <c r="I155" s="76">
        <f t="shared" si="9"/>
        <v>5.6990526360181518E-4</v>
      </c>
      <c r="J155" s="76">
        <f t="shared" si="10"/>
        <v>1.2660424019903117E-3</v>
      </c>
      <c r="K155" s="79">
        <f t="shared" si="11"/>
        <v>2.8495263180090759E-3</v>
      </c>
    </row>
    <row r="156" spans="2:11">
      <c r="B156" s="233" t="s">
        <v>406</v>
      </c>
      <c r="C156" s="234" t="s">
        <v>407</v>
      </c>
      <c r="D156" s="235">
        <v>126.49299999999999</v>
      </c>
      <c r="E156" s="230">
        <v>444.56</v>
      </c>
      <c r="F156" s="236">
        <v>0.70856577289904621</v>
      </c>
      <c r="G156" s="232">
        <v>12</v>
      </c>
      <c r="H156" s="232">
        <f t="shared" si="8"/>
        <v>56233.728080000001</v>
      </c>
      <c r="I156" s="76">
        <f t="shared" si="9"/>
        <v>1.6633643780815182E-3</v>
      </c>
      <c r="J156" s="76">
        <f t="shared" si="10"/>
        <v>1.1786030661680722E-3</v>
      </c>
      <c r="K156" s="79">
        <f t="shared" si="11"/>
        <v>1.9960372536978219E-2</v>
      </c>
    </row>
    <row r="157" spans="2:11">
      <c r="B157" s="233" t="s">
        <v>408</v>
      </c>
      <c r="C157" s="234" t="s">
        <v>409</v>
      </c>
      <c r="D157" s="235">
        <v>111.488</v>
      </c>
      <c r="E157" s="230">
        <v>214.86</v>
      </c>
      <c r="F157" s="236">
        <v>1.5265754444754722</v>
      </c>
      <c r="G157" s="232">
        <v>8</v>
      </c>
      <c r="H157" s="232">
        <f t="shared" si="8"/>
        <v>23954.311680000003</v>
      </c>
      <c r="I157" s="76">
        <f t="shared" si="9"/>
        <v>7.085560589774444E-4</v>
      </c>
      <c r="J157" s="76">
        <f t="shared" si="10"/>
        <v>1.0816642806692812E-3</v>
      </c>
      <c r="K157" s="79">
        <f t="shared" si="11"/>
        <v>5.6684484718195552E-3</v>
      </c>
    </row>
    <row r="158" spans="2:11">
      <c r="B158" s="233" t="s">
        <v>410</v>
      </c>
      <c r="C158" s="234" t="s">
        <v>411</v>
      </c>
      <c r="D158" s="235">
        <v>311.89999999999998</v>
      </c>
      <c r="E158" s="230">
        <v>197.11</v>
      </c>
      <c r="F158" s="236">
        <v>2.4757749479985791</v>
      </c>
      <c r="G158" s="232">
        <v>11</v>
      </c>
      <c r="H158" s="232">
        <f t="shared" si="8"/>
        <v>61478.608999999997</v>
      </c>
      <c r="I158" s="76">
        <f t="shared" si="9"/>
        <v>1.8185052230419686E-3</v>
      </c>
      <c r="J158" s="76">
        <f t="shared" si="10"/>
        <v>4.5022096740118742E-3</v>
      </c>
      <c r="K158" s="79">
        <f t="shared" si="11"/>
        <v>2.0003557453461655E-2</v>
      </c>
    </row>
    <row r="159" spans="2:11">
      <c r="B159" s="233" t="s">
        <v>412</v>
      </c>
      <c r="C159" s="234" t="s">
        <v>413</v>
      </c>
      <c r="D159" s="235">
        <v>134.95099999999999</v>
      </c>
      <c r="E159" s="230">
        <v>163.18</v>
      </c>
      <c r="F159" s="236">
        <v>1.2256403971074885</v>
      </c>
      <c r="G159" s="232">
        <v>11</v>
      </c>
      <c r="H159" s="232">
        <f t="shared" si="8"/>
        <v>22021.304179999999</v>
      </c>
      <c r="I159" s="76">
        <f t="shared" si="9"/>
        <v>6.5137870425022041E-4</v>
      </c>
      <c r="J159" s="76">
        <f t="shared" si="10"/>
        <v>7.983560537446015E-4</v>
      </c>
      <c r="K159" s="79">
        <f t="shared" si="11"/>
        <v>7.1651657467524249E-3</v>
      </c>
    </row>
    <row r="160" spans="2:11">
      <c r="B160" s="233" t="s">
        <v>414</v>
      </c>
      <c r="C160" s="234" t="s">
        <v>415</v>
      </c>
      <c r="D160" s="235">
        <v>233.84200000000001</v>
      </c>
      <c r="E160" s="230">
        <v>139.88999999999999</v>
      </c>
      <c r="F160" s="236">
        <v>1.9157909786260636</v>
      </c>
      <c r="G160" s="232"/>
      <c r="H160" s="232">
        <f t="shared" si="8"/>
        <v>0</v>
      </c>
      <c r="I160" s="76">
        <f t="shared" si="9"/>
        <v>0</v>
      </c>
      <c r="J160" s="76">
        <f t="shared" si="10"/>
        <v>0</v>
      </c>
      <c r="K160" s="79">
        <f t="shared" si="11"/>
        <v>0</v>
      </c>
    </row>
    <row r="161" spans="2:11">
      <c r="B161" s="233" t="s">
        <v>416</v>
      </c>
      <c r="C161" s="234" t="s">
        <v>417</v>
      </c>
      <c r="D161" s="235">
        <v>393.66399999999999</v>
      </c>
      <c r="E161" s="230">
        <v>32.619999999999997</v>
      </c>
      <c r="F161" s="236">
        <v>3.5561005518087065</v>
      </c>
      <c r="G161" s="232">
        <v>12</v>
      </c>
      <c r="H161" s="232">
        <f t="shared" si="8"/>
        <v>12841.319679999999</v>
      </c>
      <c r="I161" s="76">
        <f t="shared" si="9"/>
        <v>3.7983954563499675E-4</v>
      </c>
      <c r="J161" s="76">
        <f t="shared" si="10"/>
        <v>1.3507476178313803E-3</v>
      </c>
      <c r="K161" s="79">
        <f t="shared" si="11"/>
        <v>4.5580745476199612E-3</v>
      </c>
    </row>
    <row r="162" spans="2:11">
      <c r="B162" s="233" t="s">
        <v>418</v>
      </c>
      <c r="C162" s="234" t="s">
        <v>419</v>
      </c>
      <c r="D162" s="235">
        <v>254.745</v>
      </c>
      <c r="E162" s="230">
        <v>121.3</v>
      </c>
      <c r="F162" s="236">
        <v>2.6051112943116244</v>
      </c>
      <c r="G162" s="232">
        <v>7</v>
      </c>
      <c r="H162" s="232">
        <f t="shared" si="8"/>
        <v>30900.568500000001</v>
      </c>
      <c r="I162" s="76">
        <f t="shared" si="9"/>
        <v>9.1402271662028233E-4</v>
      </c>
      <c r="J162" s="76">
        <f t="shared" si="10"/>
        <v>2.3811309023248906E-3</v>
      </c>
      <c r="K162" s="79">
        <f t="shared" si="11"/>
        <v>6.398159016341976E-3</v>
      </c>
    </row>
    <row r="163" spans="2:11">
      <c r="B163" s="233" t="s">
        <v>420</v>
      </c>
      <c r="C163" s="234" t="s">
        <v>421</v>
      </c>
      <c r="D163" s="235">
        <v>129.21700000000001</v>
      </c>
      <c r="E163" s="230">
        <v>138.55000000000001</v>
      </c>
      <c r="F163" s="236">
        <v>0.66402020931071815</v>
      </c>
      <c r="G163" s="232">
        <v>15</v>
      </c>
      <c r="H163" s="232">
        <f t="shared" si="8"/>
        <v>17903.015350000001</v>
      </c>
      <c r="I163" s="76">
        <f t="shared" si="9"/>
        <v>5.2956186634241416E-4</v>
      </c>
      <c r="J163" s="76">
        <f t="shared" si="10"/>
        <v>3.5163978133166441E-4</v>
      </c>
      <c r="K163" s="79">
        <f t="shared" si="11"/>
        <v>7.9434279951362124E-3</v>
      </c>
    </row>
    <row r="164" spans="2:11">
      <c r="B164" s="233" t="s">
        <v>422</v>
      </c>
      <c r="C164" s="234" t="s">
        <v>423</v>
      </c>
      <c r="D164" s="235">
        <v>63.783999999999999</v>
      </c>
      <c r="E164" s="230">
        <v>219.38</v>
      </c>
      <c r="F164" s="236" t="s">
        <v>98</v>
      </c>
      <c r="G164" s="232">
        <v>23.5</v>
      </c>
      <c r="H164" s="232">
        <f t="shared" si="8"/>
        <v>13992.933919999999</v>
      </c>
      <c r="I164" s="76">
        <f t="shared" si="9"/>
        <v>4.1390369484776616E-4</v>
      </c>
      <c r="J164" s="76" t="str">
        <f t="shared" si="10"/>
        <v/>
      </c>
      <c r="K164" s="79">
        <f t="shared" si="11"/>
        <v>9.726736828922505E-3</v>
      </c>
    </row>
    <row r="165" spans="2:11">
      <c r="B165" s="233" t="s">
        <v>424</v>
      </c>
      <c r="C165" s="234" t="s">
        <v>425</v>
      </c>
      <c r="D165" s="235">
        <v>262.553</v>
      </c>
      <c r="E165" s="230">
        <v>170.9</v>
      </c>
      <c r="F165" s="236">
        <v>1.9777647747220597</v>
      </c>
      <c r="G165" s="232">
        <v>12</v>
      </c>
      <c r="H165" s="232">
        <f t="shared" si="8"/>
        <v>44870.307699999998</v>
      </c>
      <c r="I165" s="76">
        <f t="shared" si="9"/>
        <v>1.3272403237352078E-3</v>
      </c>
      <c r="J165" s="76">
        <f t="shared" si="10"/>
        <v>2.6249691598741968E-3</v>
      </c>
      <c r="K165" s="79">
        <f t="shared" si="11"/>
        <v>1.5926883884822496E-2</v>
      </c>
    </row>
    <row r="166" spans="2:11">
      <c r="B166" s="233" t="s">
        <v>426</v>
      </c>
      <c r="C166" s="234" t="s">
        <v>427</v>
      </c>
      <c r="D166" s="235">
        <v>340.15600000000001</v>
      </c>
      <c r="E166" s="230">
        <v>68.5</v>
      </c>
      <c r="F166" s="236">
        <v>3.386861313868613</v>
      </c>
      <c r="G166" s="232">
        <v>3.5</v>
      </c>
      <c r="H166" s="232">
        <f t="shared" si="8"/>
        <v>23300.686000000002</v>
      </c>
      <c r="I166" s="76">
        <f t="shared" si="9"/>
        <v>6.8922215191077082E-4</v>
      </c>
      <c r="J166" s="76">
        <f t="shared" si="10"/>
        <v>2.3342998429678663E-3</v>
      </c>
      <c r="K166" s="79">
        <f t="shared" si="11"/>
        <v>2.4122775316876978E-3</v>
      </c>
    </row>
    <row r="167" spans="2:11">
      <c r="B167" s="233" t="s">
        <v>428</v>
      </c>
      <c r="C167" s="234" t="s">
        <v>429</v>
      </c>
      <c r="D167" s="235">
        <v>116.773</v>
      </c>
      <c r="E167" s="230">
        <v>144.13</v>
      </c>
      <c r="F167" s="236">
        <v>1.7761742871019219</v>
      </c>
      <c r="G167" s="232">
        <v>9</v>
      </c>
      <c r="H167" s="232">
        <f t="shared" si="8"/>
        <v>16830.492490000001</v>
      </c>
      <c r="I167" s="76">
        <f t="shared" si="9"/>
        <v>4.9783719894237733E-4</v>
      </c>
      <c r="J167" s="76">
        <f t="shared" si="10"/>
        <v>8.8424563192429477E-4</v>
      </c>
      <c r="K167" s="79">
        <f t="shared" si="11"/>
        <v>4.480534790481396E-3</v>
      </c>
    </row>
    <row r="168" spans="2:11">
      <c r="B168" s="233" t="s">
        <v>430</v>
      </c>
      <c r="C168" s="234" t="s">
        <v>431</v>
      </c>
      <c r="D168" s="235">
        <v>336.92500000000001</v>
      </c>
      <c r="E168" s="230">
        <v>138.83000000000001</v>
      </c>
      <c r="F168" s="236">
        <v>3.3422171000504211</v>
      </c>
      <c r="G168" s="232">
        <v>5.5</v>
      </c>
      <c r="H168" s="232">
        <f t="shared" si="8"/>
        <v>46775.297750000005</v>
      </c>
      <c r="I168" s="76">
        <f t="shared" si="9"/>
        <v>1.3835889368888983E-3</v>
      </c>
      <c r="J168" s="76">
        <f t="shared" si="10"/>
        <v>4.6242546043106592E-3</v>
      </c>
      <c r="K168" s="79">
        <f t="shared" si="11"/>
        <v>7.609739152888941E-3</v>
      </c>
    </row>
    <row r="169" spans="2:11">
      <c r="B169" s="233" t="s">
        <v>432</v>
      </c>
      <c r="C169" s="234" t="s">
        <v>433</v>
      </c>
      <c r="D169" s="235">
        <v>618.00699999999995</v>
      </c>
      <c r="E169" s="230">
        <v>25.33</v>
      </c>
      <c r="F169" s="236">
        <v>3.158310303987367</v>
      </c>
      <c r="G169" s="232">
        <v>8.5</v>
      </c>
      <c r="H169" s="232">
        <f t="shared" si="8"/>
        <v>15654.117309999998</v>
      </c>
      <c r="I169" s="76">
        <f t="shared" si="9"/>
        <v>4.6304063402518897E-4</v>
      </c>
      <c r="J169" s="76">
        <f t="shared" si="10"/>
        <v>1.4624260056065978E-3</v>
      </c>
      <c r="K169" s="79">
        <f t="shared" si="11"/>
        <v>3.9358453892141066E-3</v>
      </c>
    </row>
    <row r="170" spans="2:11">
      <c r="B170" s="233" t="s">
        <v>434</v>
      </c>
      <c r="C170" s="234" t="s">
        <v>435</v>
      </c>
      <c r="D170" s="235">
        <v>2668.1570000000002</v>
      </c>
      <c r="E170" s="230">
        <v>73.400000000000006</v>
      </c>
      <c r="F170" s="236">
        <v>1.7438692098092641</v>
      </c>
      <c r="G170" s="232">
        <v>9</v>
      </c>
      <c r="H170" s="232">
        <f t="shared" si="8"/>
        <v>195842.72380000004</v>
      </c>
      <c r="I170" s="76">
        <f t="shared" si="9"/>
        <v>5.7929257333240204E-3</v>
      </c>
      <c r="J170" s="76">
        <f t="shared" si="10"/>
        <v>1.0102104821055511E-2</v>
      </c>
      <c r="K170" s="79">
        <f t="shared" si="11"/>
        <v>5.213633159991618E-2</v>
      </c>
    </row>
    <row r="171" spans="2:11">
      <c r="B171" s="233" t="s">
        <v>436</v>
      </c>
      <c r="C171" s="234" t="s">
        <v>437</v>
      </c>
      <c r="D171" s="235">
        <v>723.30799999999999</v>
      </c>
      <c r="E171" s="230">
        <v>53.96</v>
      </c>
      <c r="F171" s="236">
        <v>1.5567086730911786</v>
      </c>
      <c r="G171" s="232">
        <v>6.5</v>
      </c>
      <c r="H171" s="232">
        <f t="shared" si="8"/>
        <v>39029.699679999998</v>
      </c>
      <c r="I171" s="76">
        <f t="shared" si="9"/>
        <v>1.1544781815385487E-3</v>
      </c>
      <c r="J171" s="76">
        <f t="shared" si="10"/>
        <v>1.797186198095591E-3</v>
      </c>
      <c r="K171" s="79">
        <f t="shared" si="11"/>
        <v>7.5041081800005672E-3</v>
      </c>
    </row>
    <row r="172" spans="2:11">
      <c r="B172" s="233" t="s">
        <v>438</v>
      </c>
      <c r="C172" s="234" t="s">
        <v>439</v>
      </c>
      <c r="D172" s="235">
        <v>258.62099999999998</v>
      </c>
      <c r="E172" s="230">
        <v>76.489999999999995</v>
      </c>
      <c r="F172" s="236">
        <v>1.9610406589096616</v>
      </c>
      <c r="G172" s="232">
        <v>8.5</v>
      </c>
      <c r="H172" s="232">
        <f t="shared" si="8"/>
        <v>19781.920289999998</v>
      </c>
      <c r="I172" s="76">
        <f t="shared" si="9"/>
        <v>5.8513889553299576E-4</v>
      </c>
      <c r="J172" s="76">
        <f t="shared" si="10"/>
        <v>1.1474811652496977E-3</v>
      </c>
      <c r="K172" s="79">
        <f t="shared" si="11"/>
        <v>4.9736806120304639E-3</v>
      </c>
    </row>
    <row r="173" spans="2:11">
      <c r="B173" s="233" t="s">
        <v>440</v>
      </c>
      <c r="C173" s="234" t="s">
        <v>441</v>
      </c>
      <c r="D173" s="235">
        <v>950.16</v>
      </c>
      <c r="E173" s="230">
        <v>292.13</v>
      </c>
      <c r="F173" s="236">
        <v>1.3418683462841885</v>
      </c>
      <c r="G173" s="232">
        <v>11.5</v>
      </c>
      <c r="H173" s="232">
        <f t="shared" si="8"/>
        <v>277570.24079999997</v>
      </c>
      <c r="I173" s="76">
        <f t="shared" si="9"/>
        <v>8.2103831050539377E-3</v>
      </c>
      <c r="J173" s="76">
        <f t="shared" si="10"/>
        <v>1.1017253199538368E-2</v>
      </c>
      <c r="K173" s="79">
        <f t="shared" si="11"/>
        <v>9.4419405708120283E-2</v>
      </c>
    </row>
    <row r="174" spans="2:11">
      <c r="B174" s="233" t="s">
        <v>442</v>
      </c>
      <c r="C174" s="234" t="s">
        <v>443</v>
      </c>
      <c r="D174" s="235">
        <v>238.49</v>
      </c>
      <c r="E174" s="230">
        <v>52.89</v>
      </c>
      <c r="F174" s="236">
        <v>1.5125732652675365</v>
      </c>
      <c r="G174" s="232">
        <v>26.5</v>
      </c>
      <c r="H174" s="232">
        <f t="shared" si="8"/>
        <v>12613.7361</v>
      </c>
      <c r="I174" s="76">
        <f t="shared" si="9"/>
        <v>3.7310774191268761E-4</v>
      </c>
      <c r="J174" s="76">
        <f t="shared" si="10"/>
        <v>5.6435279548147123E-4</v>
      </c>
      <c r="K174" s="79">
        <f t="shared" si="11"/>
        <v>9.8873551606862217E-3</v>
      </c>
    </row>
    <row r="175" spans="2:11">
      <c r="B175" s="233" t="s">
        <v>444</v>
      </c>
      <c r="C175" s="234" t="s">
        <v>445</v>
      </c>
      <c r="D175" s="235">
        <v>167.858</v>
      </c>
      <c r="E175" s="230">
        <v>428.49</v>
      </c>
      <c r="F175" s="236" t="s">
        <v>98</v>
      </c>
      <c r="G175" s="232">
        <v>21.5</v>
      </c>
      <c r="H175" s="232">
        <f t="shared" si="8"/>
        <v>71925.474419999999</v>
      </c>
      <c r="I175" s="76">
        <f t="shared" si="9"/>
        <v>2.1275180592088788E-3</v>
      </c>
      <c r="J175" s="76" t="str">
        <f t="shared" si="10"/>
        <v/>
      </c>
      <c r="K175" s="79">
        <f t="shared" si="11"/>
        <v>4.5741638272990895E-2</v>
      </c>
    </row>
    <row r="176" spans="2:11">
      <c r="B176" s="233" t="s">
        <v>446</v>
      </c>
      <c r="C176" s="234" t="s">
        <v>447</v>
      </c>
      <c r="D176" s="235">
        <v>172.613</v>
      </c>
      <c r="E176" s="230">
        <v>60.15</v>
      </c>
      <c r="F176" s="236">
        <v>2.9925187032418954</v>
      </c>
      <c r="G176" s="232">
        <v>11.5</v>
      </c>
      <c r="H176" s="232">
        <f t="shared" si="8"/>
        <v>10382.67195</v>
      </c>
      <c r="I176" s="76">
        <f t="shared" si="9"/>
        <v>3.0711402676996714E-4</v>
      </c>
      <c r="J176" s="76">
        <f t="shared" si="10"/>
        <v>9.1904446913705878E-4</v>
      </c>
      <c r="K176" s="79">
        <f t="shared" si="11"/>
        <v>3.5318113078546222E-3</v>
      </c>
    </row>
    <row r="177" spans="2:11">
      <c r="B177" s="233" t="s">
        <v>448</v>
      </c>
      <c r="C177" s="234" t="s">
        <v>449</v>
      </c>
      <c r="D177" s="235">
        <v>246.39400000000001</v>
      </c>
      <c r="E177" s="230">
        <v>62.84</v>
      </c>
      <c r="F177" s="236">
        <v>0.39783577339274345</v>
      </c>
      <c r="G177" s="232">
        <v>16</v>
      </c>
      <c r="H177" s="232">
        <f t="shared" si="8"/>
        <v>15483.39896</v>
      </c>
      <c r="I177" s="76">
        <f t="shared" si="9"/>
        <v>4.5799087417873409E-4</v>
      </c>
      <c r="J177" s="76">
        <f t="shared" si="10"/>
        <v>1.8220515363571532E-4</v>
      </c>
      <c r="K177" s="79">
        <f t="shared" si="11"/>
        <v>7.3278539868597455E-3</v>
      </c>
    </row>
    <row r="178" spans="2:11">
      <c r="B178" s="233" t="s">
        <v>450</v>
      </c>
      <c r="C178" s="234" t="s">
        <v>451</v>
      </c>
      <c r="D178" s="235">
        <v>661.12099999999998</v>
      </c>
      <c r="E178" s="230">
        <v>197.73</v>
      </c>
      <c r="F178" s="236">
        <v>1.618368482273808</v>
      </c>
      <c r="G178" s="232">
        <v>15.5</v>
      </c>
      <c r="H178" s="232">
        <f t="shared" si="8"/>
        <v>130723.45532999998</v>
      </c>
      <c r="I178" s="76">
        <f t="shared" si="9"/>
        <v>3.866731699991756E-3</v>
      </c>
      <c r="J178" s="76">
        <f t="shared" si="10"/>
        <v>6.2577967126756793E-3</v>
      </c>
      <c r="K178" s="79">
        <f t="shared" si="11"/>
        <v>5.9934341349872217E-2</v>
      </c>
    </row>
    <row r="179" spans="2:11">
      <c r="B179" s="233" t="s">
        <v>452</v>
      </c>
      <c r="C179" s="234" t="s">
        <v>453</v>
      </c>
      <c r="D179" s="235">
        <v>76.006</v>
      </c>
      <c r="E179" s="230">
        <v>189.82</v>
      </c>
      <c r="F179" s="236">
        <v>1.1379201348646086</v>
      </c>
      <c r="G179" s="232">
        <v>10</v>
      </c>
      <c r="H179" s="232">
        <f t="shared" si="8"/>
        <v>14427.458919999999</v>
      </c>
      <c r="I179" s="76">
        <f t="shared" si="9"/>
        <v>4.2675671795442609E-4</v>
      </c>
      <c r="J179" s="76">
        <f t="shared" si="10"/>
        <v>4.8561506204907828E-4</v>
      </c>
      <c r="K179" s="79">
        <f t="shared" si="11"/>
        <v>4.2675671795442613E-3</v>
      </c>
    </row>
    <row r="180" spans="2:11">
      <c r="B180" s="233" t="s">
        <v>454</v>
      </c>
      <c r="C180" s="234" t="s">
        <v>455</v>
      </c>
      <c r="D180" s="235">
        <v>501.91399999999999</v>
      </c>
      <c r="E180" s="230">
        <v>161.69999999999999</v>
      </c>
      <c r="F180" s="236">
        <v>1.3234384662956094</v>
      </c>
      <c r="G180" s="232">
        <v>11.5</v>
      </c>
      <c r="H180" s="232">
        <f t="shared" si="8"/>
        <v>81159.493799999997</v>
      </c>
      <c r="I180" s="76">
        <f t="shared" si="9"/>
        <v>2.400655541421607E-3</v>
      </c>
      <c r="J180" s="76">
        <f t="shared" si="10"/>
        <v>3.1771198878430672E-3</v>
      </c>
      <c r="K180" s="79">
        <f t="shared" si="11"/>
        <v>2.7607538726348482E-2</v>
      </c>
    </row>
    <row r="181" spans="2:11">
      <c r="B181" s="233" t="s">
        <v>456</v>
      </c>
      <c r="C181" s="234" t="s">
        <v>457</v>
      </c>
      <c r="D181" s="235">
        <v>235.94</v>
      </c>
      <c r="E181" s="230">
        <v>52.69</v>
      </c>
      <c r="F181" s="236">
        <v>2.1256405390017084</v>
      </c>
      <c r="G181" s="232">
        <v>9</v>
      </c>
      <c r="H181" s="232">
        <f t="shared" si="8"/>
        <v>12431.678599999999</v>
      </c>
      <c r="I181" s="76">
        <f t="shared" si="9"/>
        <v>3.6772257591708145E-4</v>
      </c>
      <c r="J181" s="76">
        <f t="shared" si="10"/>
        <v>7.8164601447548168E-4</v>
      </c>
      <c r="K181" s="79">
        <f t="shared" si="11"/>
        <v>3.309503183253733E-3</v>
      </c>
    </row>
    <row r="182" spans="2:11">
      <c r="B182" s="233" t="s">
        <v>458</v>
      </c>
      <c r="C182" s="234" t="s">
        <v>459</v>
      </c>
      <c r="D182" s="235">
        <v>347.02699999999999</v>
      </c>
      <c r="E182" s="230">
        <v>376.5</v>
      </c>
      <c r="F182" s="236">
        <v>0.90305444887118191</v>
      </c>
      <c r="G182" s="232">
        <v>10.5</v>
      </c>
      <c r="H182" s="232">
        <f t="shared" si="8"/>
        <v>130655.66549999999</v>
      </c>
      <c r="I182" s="76">
        <f t="shared" si="9"/>
        <v>3.8647265121397644E-3</v>
      </c>
      <c r="J182" s="76">
        <f t="shared" si="10"/>
        <v>3.49005847045822E-3</v>
      </c>
      <c r="K182" s="79">
        <f t="shared" si="11"/>
        <v>4.0579628377467529E-2</v>
      </c>
    </row>
    <row r="183" spans="2:11">
      <c r="B183" s="233" t="s">
        <v>460</v>
      </c>
      <c r="C183" s="234" t="s">
        <v>461</v>
      </c>
      <c r="D183" s="235">
        <v>1341.539</v>
      </c>
      <c r="E183" s="230">
        <v>104.36</v>
      </c>
      <c r="F183" s="236">
        <v>2.4147182828669989</v>
      </c>
      <c r="G183" s="232">
        <v>8.5</v>
      </c>
      <c r="H183" s="232">
        <f t="shared" si="8"/>
        <v>140003.01003999999</v>
      </c>
      <c r="I183" s="76">
        <f t="shared" si="9"/>
        <v>4.1412160935413679E-3</v>
      </c>
      <c r="J183" s="76">
        <f t="shared" si="10"/>
        <v>9.9998702143773936E-3</v>
      </c>
      <c r="K183" s="79">
        <f t="shared" si="11"/>
        <v>3.5200336795101629E-2</v>
      </c>
    </row>
    <row r="184" spans="2:11">
      <c r="B184" s="233" t="s">
        <v>462</v>
      </c>
      <c r="C184" s="234" t="s">
        <v>463</v>
      </c>
      <c r="D184" s="235">
        <v>1209.576</v>
      </c>
      <c r="E184" s="230">
        <v>10.33</v>
      </c>
      <c r="F184" s="236">
        <v>4.6466602129719261</v>
      </c>
      <c r="G184" s="232"/>
      <c r="H184" s="232">
        <f t="shared" si="8"/>
        <v>0</v>
      </c>
      <c r="I184" s="76">
        <f t="shared" si="9"/>
        <v>0</v>
      </c>
      <c r="J184" s="76">
        <f t="shared" si="10"/>
        <v>0</v>
      </c>
      <c r="K184" s="79">
        <f t="shared" si="11"/>
        <v>0</v>
      </c>
    </row>
    <row r="185" spans="2:11">
      <c r="B185" s="233" t="s">
        <v>464</v>
      </c>
      <c r="C185" s="234" t="s">
        <v>465</v>
      </c>
      <c r="D185" s="235">
        <v>1313.194</v>
      </c>
      <c r="E185" s="230">
        <v>96.13</v>
      </c>
      <c r="F185" s="236">
        <v>2.2885675647560597</v>
      </c>
      <c r="G185" s="232">
        <v>6</v>
      </c>
      <c r="H185" s="232">
        <f t="shared" si="8"/>
        <v>126237.33921999999</v>
      </c>
      <c r="I185" s="76">
        <f t="shared" si="9"/>
        <v>3.7340347227844853E-3</v>
      </c>
      <c r="J185" s="76">
        <f t="shared" si="10"/>
        <v>8.5455907522374586E-3</v>
      </c>
      <c r="K185" s="79">
        <f t="shared" si="11"/>
        <v>2.2404208336706911E-2</v>
      </c>
    </row>
    <row r="186" spans="2:11">
      <c r="B186" s="233" t="s">
        <v>466</v>
      </c>
      <c r="C186" s="234" t="s">
        <v>467</v>
      </c>
      <c r="D186" s="235">
        <v>508.529</v>
      </c>
      <c r="E186" s="230">
        <v>65.930000000000007</v>
      </c>
      <c r="F186" s="236">
        <v>2.0021234642802974</v>
      </c>
      <c r="G186" s="232"/>
      <c r="H186" s="232">
        <f t="shared" si="8"/>
        <v>0</v>
      </c>
      <c r="I186" s="76">
        <f t="shared" si="9"/>
        <v>0</v>
      </c>
      <c r="J186" s="76">
        <f t="shared" si="10"/>
        <v>0</v>
      </c>
      <c r="K186" s="79">
        <f t="shared" si="11"/>
        <v>0</v>
      </c>
    </row>
    <row r="187" spans="2:11">
      <c r="B187" s="233" t="s">
        <v>468</v>
      </c>
      <c r="C187" s="234" t="s">
        <v>469</v>
      </c>
      <c r="D187" s="235">
        <v>1116.6669999999999</v>
      </c>
      <c r="E187" s="230">
        <v>68.19</v>
      </c>
      <c r="F187" s="236">
        <v>0.58659627511365309</v>
      </c>
      <c r="G187" s="232">
        <v>24</v>
      </c>
      <c r="H187" s="232">
        <f t="shared" si="8"/>
        <v>76145.522729999997</v>
      </c>
      <c r="I187" s="76">
        <f t="shared" si="9"/>
        <v>2.2523448895170341E-3</v>
      </c>
      <c r="J187" s="76">
        <f t="shared" si="10"/>
        <v>1.3212171224619648E-3</v>
      </c>
      <c r="K187" s="79">
        <f t="shared" si="11"/>
        <v>5.4056277348408815E-2</v>
      </c>
    </row>
    <row r="188" spans="2:11">
      <c r="B188" s="233" t="s">
        <v>470</v>
      </c>
      <c r="C188" s="234" t="s">
        <v>471</v>
      </c>
      <c r="D188" s="235">
        <v>167.44800000000001</v>
      </c>
      <c r="E188" s="230">
        <v>213.69</v>
      </c>
      <c r="F188" s="236">
        <v>1.478777668585334</v>
      </c>
      <c r="G188" s="232">
        <v>8</v>
      </c>
      <c r="H188" s="232">
        <f t="shared" si="8"/>
        <v>35781.96312</v>
      </c>
      <c r="I188" s="76">
        <f t="shared" si="9"/>
        <v>1.0584118262079597E-3</v>
      </c>
      <c r="J188" s="76">
        <f t="shared" si="10"/>
        <v>1.5651557727629523E-3</v>
      </c>
      <c r="K188" s="79">
        <f t="shared" si="11"/>
        <v>8.4672946096636774E-3</v>
      </c>
    </row>
    <row r="189" spans="2:11">
      <c r="B189" s="233" t="s">
        <v>472</v>
      </c>
      <c r="C189" s="234" t="s">
        <v>473</v>
      </c>
      <c r="D189" s="235">
        <v>106.18899999999999</v>
      </c>
      <c r="E189" s="230">
        <v>112.98</v>
      </c>
      <c r="F189" s="236">
        <v>1.6994158258098777</v>
      </c>
      <c r="G189" s="232">
        <v>10</v>
      </c>
      <c r="H189" s="232">
        <f t="shared" si="8"/>
        <v>11997.23322</v>
      </c>
      <c r="I189" s="76">
        <f t="shared" si="9"/>
        <v>3.5487190792853849E-4</v>
      </c>
      <c r="J189" s="76">
        <f t="shared" si="10"/>
        <v>6.0307493646910408E-4</v>
      </c>
      <c r="K189" s="79">
        <f t="shared" si="11"/>
        <v>3.5487190792853848E-3</v>
      </c>
    </row>
    <row r="190" spans="2:11">
      <c r="B190" s="233" t="s">
        <v>474</v>
      </c>
      <c r="C190" s="234" t="s">
        <v>475</v>
      </c>
      <c r="D190" s="235">
        <v>92.7</v>
      </c>
      <c r="E190" s="230">
        <v>240.28</v>
      </c>
      <c r="F190" s="236">
        <v>1.1986016314299983</v>
      </c>
      <c r="G190" s="232">
        <v>6</v>
      </c>
      <c r="H190" s="232">
        <f t="shared" si="8"/>
        <v>22273.956000000002</v>
      </c>
      <c r="I190" s="76">
        <f t="shared" si="9"/>
        <v>6.5885201345084116E-4</v>
      </c>
      <c r="J190" s="76">
        <f t="shared" si="10"/>
        <v>7.8970109819311745E-4</v>
      </c>
      <c r="K190" s="79">
        <f t="shared" si="11"/>
        <v>3.9531120807050468E-3</v>
      </c>
    </row>
    <row r="191" spans="2:11">
      <c r="B191" s="233" t="s">
        <v>476</v>
      </c>
      <c r="C191" s="234" t="s">
        <v>477</v>
      </c>
      <c r="D191" s="235">
        <v>793.65099999999995</v>
      </c>
      <c r="E191" s="230">
        <v>72.849999999999994</v>
      </c>
      <c r="F191" s="236">
        <v>3.01990391214825</v>
      </c>
      <c r="G191" s="232">
        <v>9.5</v>
      </c>
      <c r="H191" s="232">
        <f t="shared" si="8"/>
        <v>57817.475349999993</v>
      </c>
      <c r="I191" s="76">
        <f t="shared" si="9"/>
        <v>1.7102107971745956E-3</v>
      </c>
      <c r="J191" s="76">
        <f t="shared" si="10"/>
        <v>5.1646722769857385E-3</v>
      </c>
      <c r="K191" s="79">
        <f t="shared" si="11"/>
        <v>1.6247002573158659E-2</v>
      </c>
    </row>
    <row r="192" spans="2:11">
      <c r="B192" s="233" t="s">
        <v>478</v>
      </c>
      <c r="C192" s="234" t="s">
        <v>479</v>
      </c>
      <c r="D192" s="235">
        <v>1268.76</v>
      </c>
      <c r="E192" s="230">
        <v>124.7</v>
      </c>
      <c r="F192" s="236">
        <v>0.97834803528468317</v>
      </c>
      <c r="G192" s="232">
        <v>24</v>
      </c>
      <c r="H192" s="232">
        <f t="shared" si="8"/>
        <v>158214.372</v>
      </c>
      <c r="I192" s="76">
        <f t="shared" si="9"/>
        <v>4.6798986919548719E-3</v>
      </c>
      <c r="J192" s="76">
        <f t="shared" si="10"/>
        <v>4.5785696906054073E-3</v>
      </c>
      <c r="K192" s="79">
        <f t="shared" si="11"/>
        <v>0.11231756860691693</v>
      </c>
    </row>
    <row r="193" spans="2:11">
      <c r="B193" s="233" t="s">
        <v>480</v>
      </c>
      <c r="C193" s="234" t="s">
        <v>481</v>
      </c>
      <c r="D193" s="235">
        <v>405.73399999999998</v>
      </c>
      <c r="E193" s="230">
        <v>29.12</v>
      </c>
      <c r="F193" s="236">
        <v>3.2280219780219777</v>
      </c>
      <c r="G193" s="232">
        <v>10.5</v>
      </c>
      <c r="H193" s="232">
        <f t="shared" si="8"/>
        <v>11814.97408</v>
      </c>
      <c r="I193" s="76">
        <f t="shared" si="9"/>
        <v>3.4948077752678953E-4</v>
      </c>
      <c r="J193" s="76">
        <f t="shared" si="10"/>
        <v>1.1281316307526859E-3</v>
      </c>
      <c r="K193" s="79">
        <f t="shared" si="11"/>
        <v>3.6695481640312902E-3</v>
      </c>
    </row>
    <row r="194" spans="2:11">
      <c r="B194" s="233" t="s">
        <v>482</v>
      </c>
      <c r="C194" s="234" t="s">
        <v>483</v>
      </c>
      <c r="D194" s="235">
        <v>238.333</v>
      </c>
      <c r="E194" s="230">
        <v>257.88</v>
      </c>
      <c r="F194" s="236">
        <v>1.9233752132774933</v>
      </c>
      <c r="G194" s="232">
        <v>10</v>
      </c>
      <c r="H194" s="232">
        <f t="shared" si="8"/>
        <v>61461.314039999997</v>
      </c>
      <c r="I194" s="76">
        <f t="shared" si="9"/>
        <v>1.8179936471360743E-3</v>
      </c>
      <c r="J194" s="76">
        <f t="shared" si="10"/>
        <v>3.4966839187974747E-3</v>
      </c>
      <c r="K194" s="79">
        <f t="shared" si="11"/>
        <v>1.8179936471360743E-2</v>
      </c>
    </row>
    <row r="195" spans="2:11">
      <c r="B195" s="233" t="s">
        <v>484</v>
      </c>
      <c r="C195" s="234" t="s">
        <v>485</v>
      </c>
      <c r="D195" s="235">
        <v>252.23599999999999</v>
      </c>
      <c r="E195" s="230">
        <v>68.14</v>
      </c>
      <c r="F195" s="236">
        <v>3.756970942177869</v>
      </c>
      <c r="G195" s="232">
        <v>6</v>
      </c>
      <c r="H195" s="232">
        <f t="shared" si="8"/>
        <v>17187.36104</v>
      </c>
      <c r="I195" s="76">
        <f t="shared" si="9"/>
        <v>5.0839318471808696E-4</v>
      </c>
      <c r="J195" s="76">
        <f t="shared" si="10"/>
        <v>1.9100184221871185E-3</v>
      </c>
      <c r="K195" s="79">
        <f t="shared" si="11"/>
        <v>3.0503591083085218E-3</v>
      </c>
    </row>
    <row r="196" spans="2:11">
      <c r="B196" s="233" t="s">
        <v>486</v>
      </c>
      <c r="C196" s="234" t="s">
        <v>487</v>
      </c>
      <c r="D196" s="235">
        <v>344.74599999999998</v>
      </c>
      <c r="E196" s="230">
        <v>87.4</v>
      </c>
      <c r="F196" s="236">
        <v>2.917620137299771</v>
      </c>
      <c r="G196" s="232">
        <v>5.5</v>
      </c>
      <c r="H196" s="232">
        <f t="shared" si="8"/>
        <v>30130.8004</v>
      </c>
      <c r="I196" s="76">
        <f t="shared" si="9"/>
        <v>8.9125337728176383E-4</v>
      </c>
      <c r="J196" s="76">
        <f t="shared" si="10"/>
        <v>2.6003388009937043E-3</v>
      </c>
      <c r="K196" s="79">
        <f t="shared" si="11"/>
        <v>4.9018935750497015E-3</v>
      </c>
    </row>
    <row r="197" spans="2:11">
      <c r="B197" s="233" t="s">
        <v>488</v>
      </c>
      <c r="C197" s="234" t="s">
        <v>489</v>
      </c>
      <c r="D197" s="235">
        <v>155.44499999999999</v>
      </c>
      <c r="E197" s="230">
        <v>439.4</v>
      </c>
      <c r="F197" s="236">
        <v>1.4292216659080565</v>
      </c>
      <c r="G197" s="232">
        <v>8.5</v>
      </c>
      <c r="H197" s="232">
        <f t="shared" si="8"/>
        <v>68302.532999999996</v>
      </c>
      <c r="I197" s="76">
        <f t="shared" si="9"/>
        <v>2.0203533396062428E-3</v>
      </c>
      <c r="J197" s="76">
        <f t="shared" si="10"/>
        <v>2.8875327657549399E-3</v>
      </c>
      <c r="K197" s="79">
        <f t="shared" si="11"/>
        <v>1.7173003386653063E-2</v>
      </c>
    </row>
    <row r="198" spans="2:11">
      <c r="B198" s="233" t="s">
        <v>490</v>
      </c>
      <c r="C198" s="234" t="s">
        <v>491</v>
      </c>
      <c r="D198" s="235">
        <v>3801.5889999999999</v>
      </c>
      <c r="E198" s="230">
        <v>43.63</v>
      </c>
      <c r="F198" s="236">
        <v>2.2920009168003666</v>
      </c>
      <c r="G198" s="232">
        <v>7.5</v>
      </c>
      <c r="H198" s="232">
        <f t="shared" si="8"/>
        <v>165863.32807000002</v>
      </c>
      <c r="I198" s="76">
        <f t="shared" si="9"/>
        <v>4.9061508272969971E-3</v>
      </c>
      <c r="J198" s="76">
        <f t="shared" si="10"/>
        <v>1.1244902194125595E-2</v>
      </c>
      <c r="K198" s="79">
        <f t="shared" si="11"/>
        <v>3.6796131204727481E-2</v>
      </c>
    </row>
    <row r="199" spans="2:11">
      <c r="B199" s="233" t="s">
        <v>492</v>
      </c>
      <c r="C199" s="234" t="s">
        <v>493</v>
      </c>
      <c r="D199" s="235">
        <v>268.40499999999997</v>
      </c>
      <c r="E199" s="230">
        <v>154.78</v>
      </c>
      <c r="F199" s="236">
        <v>1.292156609381057</v>
      </c>
      <c r="G199" s="232">
        <v>12</v>
      </c>
      <c r="H199" s="232">
        <f t="shared" si="8"/>
        <v>41543.725899999998</v>
      </c>
      <c r="I199" s="76">
        <f t="shared" si="9"/>
        <v>1.228841767284844E-3</v>
      </c>
      <c r="J199" s="76">
        <f t="shared" si="10"/>
        <v>1.58785601148061E-3</v>
      </c>
      <c r="K199" s="79">
        <f t="shared" si="11"/>
        <v>1.4746101207418129E-2</v>
      </c>
    </row>
    <row r="200" spans="2:11">
      <c r="B200" s="233" t="s">
        <v>494</v>
      </c>
      <c r="C200" s="234" t="s">
        <v>495</v>
      </c>
      <c r="D200" s="235">
        <v>68.007000000000005</v>
      </c>
      <c r="E200" s="230">
        <v>72.78</v>
      </c>
      <c r="F200" s="236">
        <v>0.2061005770816158</v>
      </c>
      <c r="G200" s="232">
        <v>13.5</v>
      </c>
      <c r="H200" s="232">
        <f t="shared" si="8"/>
        <v>4949.5494600000002</v>
      </c>
      <c r="I200" s="76">
        <f t="shared" si="9"/>
        <v>1.4640509424529362E-4</v>
      </c>
      <c r="J200" s="76">
        <f t="shared" si="10"/>
        <v>3.0174174411643364E-5</v>
      </c>
      <c r="K200" s="79">
        <f t="shared" si="11"/>
        <v>1.9764687723114638E-3</v>
      </c>
    </row>
    <row r="201" spans="2:11">
      <c r="B201" s="233" t="s">
        <v>496</v>
      </c>
      <c r="C201" s="234" t="s">
        <v>497</v>
      </c>
      <c r="D201" s="235">
        <v>936.90899999999999</v>
      </c>
      <c r="E201" s="230">
        <v>55.09</v>
      </c>
      <c r="F201" s="236">
        <v>0.94390996551098194</v>
      </c>
      <c r="G201" s="232">
        <v>30.5</v>
      </c>
      <c r="H201" s="232">
        <f t="shared" si="8"/>
        <v>51614.316810000004</v>
      </c>
      <c r="I201" s="76">
        <f t="shared" si="9"/>
        <v>1.5267245994900094E-3</v>
      </c>
      <c r="J201" s="76">
        <f t="shared" si="10"/>
        <v>1.4410905640493824E-3</v>
      </c>
      <c r="K201" s="79">
        <f t="shared" si="11"/>
        <v>4.6565100284445285E-2</v>
      </c>
    </row>
    <row r="202" spans="2:11">
      <c r="B202" s="233" t="s">
        <v>498</v>
      </c>
      <c r="C202" s="234" t="s">
        <v>499</v>
      </c>
      <c r="D202" s="235">
        <v>205.733</v>
      </c>
      <c r="E202" s="230">
        <v>76.13</v>
      </c>
      <c r="F202" s="236">
        <v>3.6779193484828583</v>
      </c>
      <c r="G202" s="232">
        <v>6</v>
      </c>
      <c r="H202" s="232">
        <f t="shared" si="8"/>
        <v>15662.453289999999</v>
      </c>
      <c r="I202" s="76">
        <f t="shared" si="9"/>
        <v>4.6328720797043189E-4</v>
      </c>
      <c r="J202" s="76">
        <f t="shared" si="10"/>
        <v>1.7039329860990533E-3</v>
      </c>
      <c r="K202" s="79">
        <f t="shared" si="11"/>
        <v>2.7797232478225914E-3</v>
      </c>
    </row>
    <row r="203" spans="2:11">
      <c r="B203" s="233" t="s">
        <v>500</v>
      </c>
      <c r="C203" s="234" t="s">
        <v>501</v>
      </c>
      <c r="D203" s="235">
        <v>446.59199999999998</v>
      </c>
      <c r="E203" s="230">
        <v>63.33</v>
      </c>
      <c r="F203" s="236">
        <v>5.9055739775777676</v>
      </c>
      <c r="G203" s="232">
        <v>12</v>
      </c>
      <c r="H203" s="232">
        <f t="shared" si="8"/>
        <v>28282.671359999997</v>
      </c>
      <c r="I203" s="76">
        <f t="shared" si="9"/>
        <v>8.3658668317852629E-4</v>
      </c>
      <c r="J203" s="76">
        <f t="shared" si="10"/>
        <v>4.9405245461672008E-3</v>
      </c>
      <c r="K203" s="79">
        <f t="shared" si="11"/>
        <v>1.0039040198142316E-2</v>
      </c>
    </row>
    <row r="204" spans="2:11">
      <c r="B204" s="233" t="s">
        <v>502</v>
      </c>
      <c r="C204" s="234" t="s">
        <v>503</v>
      </c>
      <c r="D204" s="235">
        <v>207.9</v>
      </c>
      <c r="E204" s="230">
        <v>97.46</v>
      </c>
      <c r="F204" s="236">
        <v>1.3954442848348041</v>
      </c>
      <c r="G204" s="232">
        <v>10.5</v>
      </c>
      <c r="H204" s="232">
        <f t="shared" si="8"/>
        <v>20261.933999999997</v>
      </c>
      <c r="I204" s="76">
        <f t="shared" si="9"/>
        <v>5.9933745098122906E-4</v>
      </c>
      <c r="J204" s="76">
        <f t="shared" si="10"/>
        <v>8.3634202065921567E-4</v>
      </c>
      <c r="K204" s="79">
        <f t="shared" si="11"/>
        <v>6.2930432353029055E-3</v>
      </c>
    </row>
    <row r="205" spans="2:11">
      <c r="B205" s="233" t="s">
        <v>504</v>
      </c>
      <c r="C205" s="234" t="s">
        <v>505</v>
      </c>
      <c r="D205" s="235">
        <v>128.47800000000001</v>
      </c>
      <c r="E205" s="230">
        <v>270.82</v>
      </c>
      <c r="F205" s="236">
        <v>1.964404401447456</v>
      </c>
      <c r="G205" s="232">
        <v>12.5</v>
      </c>
      <c r="H205" s="232">
        <f t="shared" si="8"/>
        <v>34794.411960000005</v>
      </c>
      <c r="I205" s="76">
        <f t="shared" si="9"/>
        <v>1.02920057742253E-3</v>
      </c>
      <c r="J205" s="76">
        <f t="shared" si="10"/>
        <v>2.0217661442610813E-3</v>
      </c>
      <c r="K205" s="79">
        <f t="shared" si="11"/>
        <v>1.2865007217781626E-2</v>
      </c>
    </row>
    <row r="206" spans="2:11">
      <c r="B206" s="233" t="s">
        <v>506</v>
      </c>
      <c r="C206" s="234" t="s">
        <v>507</v>
      </c>
      <c r="D206" s="235">
        <v>492.46100000000001</v>
      </c>
      <c r="E206" s="230">
        <v>33.54</v>
      </c>
      <c r="F206" s="236">
        <v>1.1926058437686344</v>
      </c>
      <c r="G206" s="232">
        <v>10.5</v>
      </c>
      <c r="H206" s="232">
        <f t="shared" si="8"/>
        <v>16517.141940000001</v>
      </c>
      <c r="I206" s="76">
        <f t="shared" si="9"/>
        <v>4.8856845293320731E-4</v>
      </c>
      <c r="J206" s="76">
        <f t="shared" si="10"/>
        <v>5.8266959204914405E-4</v>
      </c>
      <c r="K206" s="79">
        <f t="shared" si="11"/>
        <v>5.1299687557986766E-3</v>
      </c>
    </row>
    <row r="207" spans="2:11">
      <c r="B207" s="233" t="s">
        <v>508</v>
      </c>
      <c r="C207" s="234" t="s">
        <v>509</v>
      </c>
      <c r="D207" s="235">
        <v>735.76499999999999</v>
      </c>
      <c r="E207" s="230">
        <v>28.31</v>
      </c>
      <c r="F207" s="236">
        <v>2.8258565877781705</v>
      </c>
      <c r="G207" s="232"/>
      <c r="H207" s="232">
        <f t="shared" si="8"/>
        <v>0</v>
      </c>
      <c r="I207" s="76">
        <f t="shared" si="9"/>
        <v>0</v>
      </c>
      <c r="J207" s="76">
        <f t="shared" si="10"/>
        <v>0</v>
      </c>
      <c r="K207" s="79">
        <f t="shared" si="11"/>
        <v>0</v>
      </c>
    </row>
    <row r="208" spans="2:11">
      <c r="B208" s="233" t="s">
        <v>510</v>
      </c>
      <c r="C208" s="234" t="s">
        <v>511</v>
      </c>
      <c r="D208" s="235">
        <v>1296.0509999999999</v>
      </c>
      <c r="E208" s="230">
        <v>95.52</v>
      </c>
      <c r="F208" s="236">
        <v>1.9262981574539366</v>
      </c>
      <c r="G208" s="232">
        <v>20</v>
      </c>
      <c r="H208" s="232">
        <f t="shared" si="8"/>
        <v>123798.79151999998</v>
      </c>
      <c r="I208" s="76">
        <f t="shared" si="9"/>
        <v>3.6619037523344705E-3</v>
      </c>
      <c r="J208" s="76">
        <f t="shared" si="10"/>
        <v>7.0539184508955476E-3</v>
      </c>
      <c r="K208" s="79">
        <f t="shared" si="11"/>
        <v>7.3238075046689416E-2</v>
      </c>
    </row>
    <row r="209" spans="2:11">
      <c r="B209" s="233" t="s">
        <v>512</v>
      </c>
      <c r="C209" s="234" t="s">
        <v>513</v>
      </c>
      <c r="D209" s="235">
        <v>237.62700000000001</v>
      </c>
      <c r="E209" s="230">
        <v>41.76</v>
      </c>
      <c r="F209" s="236">
        <v>1.4367816091954022</v>
      </c>
      <c r="G209" s="232">
        <v>9.5</v>
      </c>
      <c r="H209" s="232">
        <f t="shared" si="8"/>
        <v>9923.3035199999995</v>
      </c>
      <c r="I209" s="76">
        <f t="shared" si="9"/>
        <v>2.9352614794766666E-4</v>
      </c>
      <c r="J209" s="76">
        <f t="shared" si="10"/>
        <v>4.2173297118917619E-4</v>
      </c>
      <c r="K209" s="79">
        <f t="shared" si="11"/>
        <v>2.7884984055028331E-3</v>
      </c>
    </row>
    <row r="210" spans="2:11">
      <c r="B210" s="233" t="s">
        <v>514</v>
      </c>
      <c r="C210" s="234" t="s">
        <v>515</v>
      </c>
      <c r="D210" s="235">
        <v>112.996</v>
      </c>
      <c r="E210" s="230">
        <v>71.2</v>
      </c>
      <c r="F210" s="236">
        <v>4.7752808988764039</v>
      </c>
      <c r="G210" s="232">
        <v>1.5</v>
      </c>
      <c r="H210" s="232">
        <f t="shared" si="8"/>
        <v>8045.3152</v>
      </c>
      <c r="I210" s="76">
        <f t="shared" si="9"/>
        <v>2.3797623189911375E-4</v>
      </c>
      <c r="J210" s="76">
        <f t="shared" si="10"/>
        <v>1.1364033545744195E-3</v>
      </c>
      <c r="K210" s="79">
        <f t="shared" si="11"/>
        <v>3.5696434784867064E-4</v>
      </c>
    </row>
    <row r="211" spans="2:11">
      <c r="B211" s="233" t="s">
        <v>516</v>
      </c>
      <c r="C211" s="234" t="s">
        <v>517</v>
      </c>
      <c r="D211" s="235">
        <v>415</v>
      </c>
      <c r="E211" s="230">
        <v>166.1</v>
      </c>
      <c r="F211" s="236">
        <v>3.6122817579771227</v>
      </c>
      <c r="G211" s="232">
        <v>11.5</v>
      </c>
      <c r="H211" s="232">
        <f t="shared" si="8"/>
        <v>68931.5</v>
      </c>
      <c r="I211" s="76">
        <f t="shared" si="9"/>
        <v>2.0389578557660189E-3</v>
      </c>
      <c r="J211" s="76">
        <f t="shared" si="10"/>
        <v>7.3652902676677396E-3</v>
      </c>
      <c r="K211" s="79">
        <f t="shared" si="11"/>
        <v>2.3448015341309216E-2</v>
      </c>
    </row>
    <row r="212" spans="2:11">
      <c r="B212" s="233" t="s">
        <v>518</v>
      </c>
      <c r="C212" s="234" t="s">
        <v>519</v>
      </c>
      <c r="D212" s="235">
        <v>236.19399999999999</v>
      </c>
      <c r="E212" s="230">
        <v>127.99</v>
      </c>
      <c r="F212" s="236">
        <v>1.8438940542229862</v>
      </c>
      <c r="G212" s="232">
        <v>4</v>
      </c>
      <c r="H212" s="232">
        <f t="shared" si="8"/>
        <v>30230.470059999996</v>
      </c>
      <c r="I212" s="76">
        <f t="shared" si="9"/>
        <v>8.94201553895337E-4</v>
      </c>
      <c r="J212" s="76">
        <f t="shared" si="10"/>
        <v>1.648812928504567E-3</v>
      </c>
      <c r="K212" s="79">
        <f t="shared" si="11"/>
        <v>3.576806215581348E-3</v>
      </c>
    </row>
    <row r="213" spans="2:11">
      <c r="B213" s="233" t="s">
        <v>520</v>
      </c>
      <c r="C213" s="234" t="s">
        <v>521</v>
      </c>
      <c r="D213" s="235">
        <v>584.87900000000002</v>
      </c>
      <c r="E213" s="230">
        <v>107.36</v>
      </c>
      <c r="F213" s="236">
        <v>0.37257824143070051</v>
      </c>
      <c r="G213" s="232">
        <v>4.5</v>
      </c>
      <c r="H213" s="232">
        <f t="shared" ref="H213:H276" si="12">IF(G213&lt;&gt;"",D213*E213,0)</f>
        <v>62792.60944</v>
      </c>
      <c r="I213" s="76">
        <f t="shared" ref="I213:I276" si="13">IF(H213="Excl.","Excl.",H213/(SUM($H$20:$H$524)))</f>
        <v>1.8573726714453548E-3</v>
      </c>
      <c r="J213" s="76">
        <f t="shared" ref="J213:J276" si="14">IFERROR(I213*F213, "")</f>
        <v>6.9201664360855257E-4</v>
      </c>
      <c r="K213" s="79">
        <f t="shared" ref="K213:K276" si="15">IFERROR(I213*G213, "")</f>
        <v>8.3581770215040967E-3</v>
      </c>
    </row>
    <row r="214" spans="2:11">
      <c r="B214" s="233" t="s">
        <v>522</v>
      </c>
      <c r="C214" s="234" t="s">
        <v>523</v>
      </c>
      <c r="D214" s="235">
        <v>502.07799999999997</v>
      </c>
      <c r="E214" s="230">
        <v>69.66</v>
      </c>
      <c r="F214" s="236">
        <v>3.1007751937984498</v>
      </c>
      <c r="G214" s="232">
        <v>4</v>
      </c>
      <c r="H214" s="232">
        <f t="shared" si="12"/>
        <v>34974.753479999999</v>
      </c>
      <c r="I214" s="76">
        <f t="shared" si="13"/>
        <v>1.0345349856237846E-3</v>
      </c>
      <c r="J214" s="76">
        <f t="shared" si="14"/>
        <v>3.2078604205388671E-3</v>
      </c>
      <c r="K214" s="79">
        <f t="shared" si="15"/>
        <v>4.1381399424951382E-3</v>
      </c>
    </row>
    <row r="215" spans="2:11">
      <c r="B215" s="233" t="s">
        <v>524</v>
      </c>
      <c r="C215" s="234" t="s">
        <v>525</v>
      </c>
      <c r="D215" s="235">
        <v>110.81699999999999</v>
      </c>
      <c r="E215" s="230">
        <v>98.31</v>
      </c>
      <c r="F215" s="236">
        <v>1.7495676940290916</v>
      </c>
      <c r="G215" s="232">
        <v>7.5</v>
      </c>
      <c r="H215" s="232">
        <f t="shared" si="12"/>
        <v>10894.41927</v>
      </c>
      <c r="I215" s="76">
        <f t="shared" si="13"/>
        <v>3.2225124586836491E-4</v>
      </c>
      <c r="J215" s="76">
        <f t="shared" si="14"/>
        <v>5.6380036913191703E-4</v>
      </c>
      <c r="K215" s="79">
        <f t="shared" si="15"/>
        <v>2.4168843440127369E-3</v>
      </c>
    </row>
    <row r="216" spans="2:11">
      <c r="B216" s="233" t="s">
        <v>58</v>
      </c>
      <c r="C216" s="234" t="s">
        <v>59</v>
      </c>
      <c r="D216" s="235">
        <v>380.79599999999999</v>
      </c>
      <c r="E216" s="230">
        <v>68.790000000000006</v>
      </c>
      <c r="F216" s="236">
        <v>4.0703590638174152</v>
      </c>
      <c r="G216" s="232"/>
      <c r="H216" s="232">
        <f t="shared" si="12"/>
        <v>0</v>
      </c>
      <c r="I216" s="76">
        <f t="shared" si="13"/>
        <v>0</v>
      </c>
      <c r="J216" s="76">
        <f t="shared" si="14"/>
        <v>0</v>
      </c>
      <c r="K216" s="79">
        <f t="shared" si="15"/>
        <v>0</v>
      </c>
    </row>
    <row r="217" spans="2:11">
      <c r="B217" s="233" t="s">
        <v>526</v>
      </c>
      <c r="C217" s="234" t="s">
        <v>527</v>
      </c>
      <c r="D217" s="235">
        <v>1413.461</v>
      </c>
      <c r="E217" s="230">
        <v>39.01</v>
      </c>
      <c r="F217" s="236">
        <v>1.7944116893104334</v>
      </c>
      <c r="G217" s="232">
        <v>23</v>
      </c>
      <c r="H217" s="232">
        <f t="shared" si="12"/>
        <v>55139.11361</v>
      </c>
      <c r="I217" s="76">
        <f t="shared" si="13"/>
        <v>1.6309862523677058E-3</v>
      </c>
      <c r="J217" s="76">
        <f t="shared" si="14"/>
        <v>2.9266607963532279E-3</v>
      </c>
      <c r="K217" s="79">
        <f t="shared" si="15"/>
        <v>3.7512683804457235E-2</v>
      </c>
    </row>
    <row r="218" spans="2:11">
      <c r="B218" s="233" t="s">
        <v>528</v>
      </c>
      <c r="C218" s="234" t="s">
        <v>529</v>
      </c>
      <c r="D218" s="235">
        <v>1816.0039999999999</v>
      </c>
      <c r="E218" s="230">
        <v>66.33</v>
      </c>
      <c r="F218" s="236">
        <v>1.2060907583295644</v>
      </c>
      <c r="G218" s="232">
        <v>9</v>
      </c>
      <c r="H218" s="232">
        <f t="shared" si="12"/>
        <v>120455.54531999999</v>
      </c>
      <c r="I218" s="76">
        <f t="shared" si="13"/>
        <v>3.5630122716144822E-3</v>
      </c>
      <c r="J218" s="76">
        <f t="shared" si="14"/>
        <v>4.2973161726090545E-3</v>
      </c>
      <c r="K218" s="79">
        <f t="shared" si="15"/>
        <v>3.2067110444530339E-2</v>
      </c>
    </row>
    <row r="219" spans="2:11">
      <c r="B219" s="233" t="s">
        <v>530</v>
      </c>
      <c r="C219" s="234" t="s">
        <v>531</v>
      </c>
      <c r="D219" s="235">
        <v>260.13099999999997</v>
      </c>
      <c r="E219" s="230">
        <v>274.95999999999998</v>
      </c>
      <c r="F219" s="236">
        <v>0.87285423334303169</v>
      </c>
      <c r="G219" s="232">
        <v>11.5</v>
      </c>
      <c r="H219" s="232">
        <f t="shared" si="12"/>
        <v>71525.619759999987</v>
      </c>
      <c r="I219" s="76">
        <f t="shared" si="13"/>
        <v>2.1156905666957077E-3</v>
      </c>
      <c r="J219" s="76">
        <f t="shared" si="14"/>
        <v>1.8466894675842661E-3</v>
      </c>
      <c r="K219" s="79">
        <f t="shared" si="15"/>
        <v>2.4330441517000638E-2</v>
      </c>
    </row>
    <row r="220" spans="2:11">
      <c r="B220" s="233" t="s">
        <v>532</v>
      </c>
      <c r="C220" s="234" t="s">
        <v>533</v>
      </c>
      <c r="D220" s="235">
        <v>74.075999999999993</v>
      </c>
      <c r="E220" s="230">
        <v>315.06</v>
      </c>
      <c r="F220" s="236">
        <v>0.22852789944772423</v>
      </c>
      <c r="G220" s="232">
        <v>17</v>
      </c>
      <c r="H220" s="232">
        <f t="shared" si="12"/>
        <v>23338.384559999999</v>
      </c>
      <c r="I220" s="76">
        <f t="shared" si="13"/>
        <v>6.903372556741165E-4</v>
      </c>
      <c r="J220" s="76">
        <f t="shared" si="14"/>
        <v>1.5776132294971238E-4</v>
      </c>
      <c r="K220" s="79">
        <f t="shared" si="15"/>
        <v>1.173573334645998E-2</v>
      </c>
    </row>
    <row r="221" spans="2:11">
      <c r="B221" s="233" t="s">
        <v>534</v>
      </c>
      <c r="C221" s="234" t="s">
        <v>535</v>
      </c>
      <c r="D221" s="235">
        <v>108.458</v>
      </c>
      <c r="E221" s="230">
        <v>136.93</v>
      </c>
      <c r="F221" s="236">
        <v>2.8919886073176073</v>
      </c>
      <c r="G221" s="232">
        <v>4</v>
      </c>
      <c r="H221" s="232">
        <f t="shared" si="12"/>
        <v>14851.15394</v>
      </c>
      <c r="I221" s="76">
        <f t="shared" si="13"/>
        <v>4.3928939589525054E-4</v>
      </c>
      <c r="J221" s="76">
        <f t="shared" si="14"/>
        <v>1.2704199282444987E-3</v>
      </c>
      <c r="K221" s="79">
        <f t="shared" si="15"/>
        <v>1.7571575835810022E-3</v>
      </c>
    </row>
    <row r="222" spans="2:11">
      <c r="B222" s="233" t="s">
        <v>536</v>
      </c>
      <c r="C222" s="234" t="s">
        <v>537</v>
      </c>
      <c r="D222" s="235">
        <v>53.374000000000002</v>
      </c>
      <c r="E222" s="230">
        <v>212.49</v>
      </c>
      <c r="F222" s="236">
        <v>2.6730669678573107</v>
      </c>
      <c r="G222" s="232">
        <v>4.5</v>
      </c>
      <c r="H222" s="232">
        <f t="shared" si="12"/>
        <v>11341.441260000001</v>
      </c>
      <c r="I222" s="76">
        <f t="shared" si="13"/>
        <v>3.3547392342812588E-4</v>
      </c>
      <c r="J222" s="76">
        <f t="shared" si="14"/>
        <v>8.9674426329321611E-4</v>
      </c>
      <c r="K222" s="79">
        <f t="shared" si="15"/>
        <v>1.5096326554265664E-3</v>
      </c>
    </row>
    <row r="223" spans="2:11">
      <c r="B223" s="233" t="s">
        <v>538</v>
      </c>
      <c r="C223" s="234" t="s">
        <v>539</v>
      </c>
      <c r="D223" s="235">
        <v>231.17099999999999</v>
      </c>
      <c r="E223" s="230">
        <v>126.26</v>
      </c>
      <c r="F223" s="236">
        <v>0.69697449706953907</v>
      </c>
      <c r="G223" s="232">
        <v>10</v>
      </c>
      <c r="H223" s="232">
        <f t="shared" si="12"/>
        <v>29187.650460000001</v>
      </c>
      <c r="I223" s="76">
        <f t="shared" si="13"/>
        <v>8.6335549345030438E-4</v>
      </c>
      <c r="J223" s="76">
        <f t="shared" si="14"/>
        <v>6.0173676083974967E-4</v>
      </c>
      <c r="K223" s="79">
        <f t="shared" si="15"/>
        <v>8.6335549345030443E-3</v>
      </c>
    </row>
    <row r="224" spans="2:11">
      <c r="B224" s="233" t="s">
        <v>540</v>
      </c>
      <c r="C224" s="234" t="s">
        <v>541</v>
      </c>
      <c r="D224" s="235">
        <v>1063.222</v>
      </c>
      <c r="E224" s="230">
        <v>73.39</v>
      </c>
      <c r="F224" s="236">
        <v>3.7062270064041427</v>
      </c>
      <c r="G224" s="232">
        <v>5.5</v>
      </c>
      <c r="H224" s="232">
        <f t="shared" si="12"/>
        <v>78029.862580000001</v>
      </c>
      <c r="I224" s="76">
        <f t="shared" si="13"/>
        <v>2.3080826805137551E-3</v>
      </c>
      <c r="J224" s="76">
        <f t="shared" si="14"/>
        <v>8.5542783635337433E-3</v>
      </c>
      <c r="K224" s="79">
        <f t="shared" si="15"/>
        <v>1.2694454742825653E-2</v>
      </c>
    </row>
    <row r="225" spans="2:11">
      <c r="B225" s="233" t="s">
        <v>542</v>
      </c>
      <c r="C225" s="234" t="s">
        <v>543</v>
      </c>
      <c r="D225" s="235">
        <v>1331.414</v>
      </c>
      <c r="E225" s="230">
        <v>48.35</v>
      </c>
      <c r="F225" s="236">
        <v>3.9710444674250258</v>
      </c>
      <c r="G225" s="232">
        <v>7</v>
      </c>
      <c r="H225" s="232">
        <f t="shared" si="12"/>
        <v>64373.866900000001</v>
      </c>
      <c r="I225" s="76">
        <f t="shared" si="13"/>
        <v>1.9041454432558568E-3</v>
      </c>
      <c r="J225" s="76">
        <f t="shared" si="14"/>
        <v>7.5614462276137433E-3</v>
      </c>
      <c r="K225" s="79">
        <f t="shared" si="15"/>
        <v>1.3329018102790998E-2</v>
      </c>
    </row>
    <row r="226" spans="2:11">
      <c r="B226" s="233" t="s">
        <v>544</v>
      </c>
      <c r="C226" s="234" t="s">
        <v>545</v>
      </c>
      <c r="D226" s="235">
        <v>592.84500000000003</v>
      </c>
      <c r="E226" s="230">
        <v>46.72</v>
      </c>
      <c r="F226" s="236" t="s">
        <v>98</v>
      </c>
      <c r="G226" s="232">
        <v>29.5</v>
      </c>
      <c r="H226" s="232">
        <f t="shared" si="12"/>
        <v>27697.718400000002</v>
      </c>
      <c r="I226" s="76">
        <f t="shared" si="13"/>
        <v>8.1928407939004682E-4</v>
      </c>
      <c r="J226" s="76" t="str">
        <f t="shared" si="14"/>
        <v/>
      </c>
      <c r="K226" s="79">
        <f t="shared" si="15"/>
        <v>2.4168880342006382E-2</v>
      </c>
    </row>
    <row r="227" spans="2:11">
      <c r="B227" s="233" t="s">
        <v>546</v>
      </c>
      <c r="C227" s="234" t="s">
        <v>547</v>
      </c>
      <c r="D227" s="235">
        <v>265.18599999999998</v>
      </c>
      <c r="E227" s="230">
        <v>66.489999999999995</v>
      </c>
      <c r="F227" s="236">
        <v>0.52143179425477526</v>
      </c>
      <c r="G227" s="232">
        <v>17.5</v>
      </c>
      <c r="H227" s="232">
        <f t="shared" si="12"/>
        <v>17632.217139999997</v>
      </c>
      <c r="I227" s="76">
        <f t="shared" si="13"/>
        <v>5.2155179638010551E-4</v>
      </c>
      <c r="J227" s="76">
        <f t="shared" si="14"/>
        <v>2.7195368898327963E-4</v>
      </c>
      <c r="K227" s="79">
        <f t="shared" si="15"/>
        <v>9.1271564366518457E-3</v>
      </c>
    </row>
    <row r="228" spans="2:11">
      <c r="B228" s="233" t="s">
        <v>548</v>
      </c>
      <c r="C228" s="234" t="s">
        <v>549</v>
      </c>
      <c r="D228" s="235">
        <v>150.965</v>
      </c>
      <c r="E228" s="230">
        <v>120.15</v>
      </c>
      <c r="F228" s="236">
        <v>2.6300457761131919</v>
      </c>
      <c r="G228" s="232">
        <v>6</v>
      </c>
      <c r="H228" s="232">
        <f t="shared" si="12"/>
        <v>18138.444750000002</v>
      </c>
      <c r="I228" s="76">
        <f t="shared" si="13"/>
        <v>5.3652574533254616E-4</v>
      </c>
      <c r="J228" s="76">
        <f t="shared" si="14"/>
        <v>1.4110872702878452E-3</v>
      </c>
      <c r="K228" s="79">
        <f t="shared" si="15"/>
        <v>3.2191544719952772E-3</v>
      </c>
    </row>
    <row r="229" spans="2:11">
      <c r="B229" s="233" t="s">
        <v>550</v>
      </c>
      <c r="C229" s="234" t="s">
        <v>551</v>
      </c>
      <c r="D229" s="235">
        <v>175.357</v>
      </c>
      <c r="E229" s="230">
        <v>371.5</v>
      </c>
      <c r="F229" s="236">
        <v>2.1534320323014806</v>
      </c>
      <c r="G229" s="232">
        <v>8</v>
      </c>
      <c r="H229" s="232">
        <f t="shared" si="12"/>
        <v>65145.125500000002</v>
      </c>
      <c r="I229" s="76">
        <f t="shared" si="13"/>
        <v>1.9269588708078049E-3</v>
      </c>
      <c r="J229" s="76">
        <f t="shared" si="14"/>
        <v>4.1495749573250175E-3</v>
      </c>
      <c r="K229" s="79">
        <f t="shared" si="15"/>
        <v>1.5415670966462439E-2</v>
      </c>
    </row>
    <row r="230" spans="2:11">
      <c r="B230" s="233" t="s">
        <v>552</v>
      </c>
      <c r="C230" s="234" t="s">
        <v>553</v>
      </c>
      <c r="D230" s="235">
        <v>308.20400000000001</v>
      </c>
      <c r="E230" s="230">
        <v>115.57</v>
      </c>
      <c r="F230" s="236" t="s">
        <v>98</v>
      </c>
      <c r="G230" s="232">
        <v>4.5</v>
      </c>
      <c r="H230" s="232">
        <f t="shared" si="12"/>
        <v>35619.136279999999</v>
      </c>
      <c r="I230" s="76">
        <f t="shared" si="13"/>
        <v>1.0535954931157221E-3</v>
      </c>
      <c r="J230" s="76" t="str">
        <f t="shared" si="14"/>
        <v/>
      </c>
      <c r="K230" s="79">
        <f t="shared" si="15"/>
        <v>4.7411797190207499E-3</v>
      </c>
    </row>
    <row r="231" spans="2:11">
      <c r="B231" s="233" t="s">
        <v>554</v>
      </c>
      <c r="C231" s="234" t="s">
        <v>555</v>
      </c>
      <c r="D231" s="235">
        <v>507.447</v>
      </c>
      <c r="E231" s="230">
        <v>85.48</v>
      </c>
      <c r="F231" s="236">
        <v>2.2929340196537198</v>
      </c>
      <c r="G231" s="232">
        <v>17.5</v>
      </c>
      <c r="H231" s="232">
        <f t="shared" si="12"/>
        <v>43376.569560000004</v>
      </c>
      <c r="I231" s="76">
        <f t="shared" si="13"/>
        <v>1.283056327811569E-3</v>
      </c>
      <c r="J231" s="76">
        <f t="shared" si="14"/>
        <v>2.9419635031711217E-3</v>
      </c>
      <c r="K231" s="79">
        <f t="shared" si="15"/>
        <v>2.2453485736702458E-2</v>
      </c>
    </row>
    <row r="232" spans="2:11">
      <c r="B232" s="233" t="s">
        <v>556</v>
      </c>
      <c r="C232" s="234" t="s">
        <v>557</v>
      </c>
      <c r="D232" s="235">
        <v>726.774</v>
      </c>
      <c r="E232" s="230">
        <v>57.69</v>
      </c>
      <c r="F232" s="236">
        <v>0.97070549488646218</v>
      </c>
      <c r="G232" s="232"/>
      <c r="H232" s="232">
        <f t="shared" si="12"/>
        <v>0</v>
      </c>
      <c r="I232" s="76">
        <f t="shared" si="13"/>
        <v>0</v>
      </c>
      <c r="J232" s="76">
        <f t="shared" si="14"/>
        <v>0</v>
      </c>
      <c r="K232" s="79">
        <f t="shared" si="15"/>
        <v>0</v>
      </c>
    </row>
    <row r="233" spans="2:11">
      <c r="B233" s="233" t="s">
        <v>558</v>
      </c>
      <c r="C233" s="234" t="s">
        <v>559</v>
      </c>
      <c r="D233" s="235">
        <v>922.13400000000001</v>
      </c>
      <c r="E233" s="230">
        <v>170.25</v>
      </c>
      <c r="F233" s="236">
        <v>2.701908957415565</v>
      </c>
      <c r="G233" s="232">
        <v>8.5</v>
      </c>
      <c r="H233" s="232">
        <f t="shared" si="12"/>
        <v>156993.31349999999</v>
      </c>
      <c r="I233" s="76">
        <f t="shared" si="13"/>
        <v>4.643780417712691E-3</v>
      </c>
      <c r="J233" s="76">
        <f t="shared" si="14"/>
        <v>1.2547071906888915E-2</v>
      </c>
      <c r="K233" s="79">
        <f t="shared" si="15"/>
        <v>3.947213355055787E-2</v>
      </c>
    </row>
    <row r="234" spans="2:11">
      <c r="B234" s="233" t="s">
        <v>560</v>
      </c>
      <c r="C234" s="234" t="s">
        <v>561</v>
      </c>
      <c r="D234" s="235">
        <v>215.083</v>
      </c>
      <c r="E234" s="230">
        <v>69.25</v>
      </c>
      <c r="F234" s="236">
        <v>0.11552346570397112</v>
      </c>
      <c r="G234" s="232">
        <v>8.5</v>
      </c>
      <c r="H234" s="232">
        <f t="shared" si="12"/>
        <v>14894.49775</v>
      </c>
      <c r="I234" s="76">
        <f t="shared" si="13"/>
        <v>4.4057148321234547E-4</v>
      </c>
      <c r="J234" s="76">
        <f t="shared" si="14"/>
        <v>5.0896344631029079E-5</v>
      </c>
      <c r="K234" s="79">
        <f t="shared" si="15"/>
        <v>3.7448576073049367E-3</v>
      </c>
    </row>
    <row r="235" spans="2:11">
      <c r="B235" s="233" t="s">
        <v>562</v>
      </c>
      <c r="C235" s="234" t="s">
        <v>563</v>
      </c>
      <c r="D235" s="235">
        <v>391.43900000000002</v>
      </c>
      <c r="E235" s="230">
        <v>552.91999999999996</v>
      </c>
      <c r="F235" s="236">
        <v>0.21702958836721406</v>
      </c>
      <c r="G235" s="232">
        <v>15.5</v>
      </c>
      <c r="H235" s="232">
        <f t="shared" si="12"/>
        <v>216434.45188000001</v>
      </c>
      <c r="I235" s="76">
        <f t="shared" si="13"/>
        <v>6.4020183213645198E-3</v>
      </c>
      <c r="J235" s="76">
        <f t="shared" si="14"/>
        <v>1.3894274010051045E-3</v>
      </c>
      <c r="K235" s="79">
        <f t="shared" si="15"/>
        <v>9.9231283981150054E-2</v>
      </c>
    </row>
    <row r="236" spans="2:11">
      <c r="B236" s="233" t="s">
        <v>564</v>
      </c>
      <c r="C236" s="234" t="s">
        <v>565</v>
      </c>
      <c r="D236" s="235">
        <v>1174.434</v>
      </c>
      <c r="E236" s="230">
        <v>61.28</v>
      </c>
      <c r="F236" s="236">
        <v>1.9255874673629241</v>
      </c>
      <c r="G236" s="232">
        <v>20</v>
      </c>
      <c r="H236" s="232">
        <f t="shared" si="12"/>
        <v>71969.315520000004</v>
      </c>
      <c r="I236" s="76">
        <f t="shared" si="13"/>
        <v>2.1288148561050793E-3</v>
      </c>
      <c r="J236" s="76">
        <f t="shared" si="14"/>
        <v>4.0992192072519477E-3</v>
      </c>
      <c r="K236" s="79">
        <f t="shared" si="15"/>
        <v>4.2576297122101585E-2</v>
      </c>
    </row>
    <row r="237" spans="2:11">
      <c r="B237" s="233" t="s">
        <v>566</v>
      </c>
      <c r="C237" s="234" t="s">
        <v>567</v>
      </c>
      <c r="D237" s="235">
        <v>99.177999999999997</v>
      </c>
      <c r="E237" s="230">
        <v>98.08</v>
      </c>
      <c r="F237" s="236">
        <v>0.84624796084828702</v>
      </c>
      <c r="G237" s="232">
        <v>8</v>
      </c>
      <c r="H237" s="232">
        <f t="shared" si="12"/>
        <v>9727.37824</v>
      </c>
      <c r="I237" s="76">
        <f t="shared" si="13"/>
        <v>2.8773078024495956E-4</v>
      </c>
      <c r="J237" s="76">
        <f t="shared" si="14"/>
        <v>2.434915860555836E-4</v>
      </c>
      <c r="K237" s="79">
        <f t="shared" si="15"/>
        <v>2.3018462419596764E-3</v>
      </c>
    </row>
    <row r="238" spans="2:11">
      <c r="B238" s="233" t="s">
        <v>568</v>
      </c>
      <c r="C238" s="234" t="s">
        <v>569</v>
      </c>
      <c r="D238" s="235">
        <v>702.62699999999995</v>
      </c>
      <c r="E238" s="230">
        <v>59.87</v>
      </c>
      <c r="F238" s="236">
        <v>2.3383998663771508</v>
      </c>
      <c r="G238" s="232">
        <v>14</v>
      </c>
      <c r="H238" s="232">
        <f t="shared" si="12"/>
        <v>42066.278489999997</v>
      </c>
      <c r="I238" s="76">
        <f t="shared" si="13"/>
        <v>1.2442986006401513E-3</v>
      </c>
      <c r="J238" s="76">
        <f t="shared" si="14"/>
        <v>2.9096676814702057E-3</v>
      </c>
      <c r="K238" s="79">
        <f t="shared" si="15"/>
        <v>1.7420180408962118E-2</v>
      </c>
    </row>
    <row r="239" spans="2:11">
      <c r="B239" s="233" t="s">
        <v>570</v>
      </c>
      <c r="C239" s="234" t="s">
        <v>571</v>
      </c>
      <c r="D239" s="235">
        <v>52.226999999999997</v>
      </c>
      <c r="E239" s="230">
        <v>396.8</v>
      </c>
      <c r="F239" s="236" t="s">
        <v>98</v>
      </c>
      <c r="G239" s="232">
        <v>15</v>
      </c>
      <c r="H239" s="232">
        <f t="shared" si="12"/>
        <v>20723.673599999998</v>
      </c>
      <c r="I239" s="76">
        <f t="shared" si="13"/>
        <v>6.1299546777671815E-4</v>
      </c>
      <c r="J239" s="76" t="str">
        <f t="shared" si="14"/>
        <v/>
      </c>
      <c r="K239" s="79">
        <f t="shared" si="15"/>
        <v>9.1949320166507722E-3</v>
      </c>
    </row>
    <row r="240" spans="2:11">
      <c r="B240" s="233" t="s">
        <v>572</v>
      </c>
      <c r="C240" s="234" t="s">
        <v>573</v>
      </c>
      <c r="D240" s="235">
        <v>628.02499999999998</v>
      </c>
      <c r="E240" s="230">
        <v>234.29</v>
      </c>
      <c r="F240" s="236">
        <v>2.0145972939519399</v>
      </c>
      <c r="G240" s="232">
        <v>9</v>
      </c>
      <c r="H240" s="232">
        <f t="shared" si="12"/>
        <v>147139.97725</v>
      </c>
      <c r="I240" s="76">
        <f t="shared" si="13"/>
        <v>4.3523238651577405E-3</v>
      </c>
      <c r="J240" s="76">
        <f t="shared" si="14"/>
        <v>8.7681798811492309E-3</v>
      </c>
      <c r="K240" s="79">
        <f t="shared" si="15"/>
        <v>3.9170914786419667E-2</v>
      </c>
    </row>
    <row r="241" spans="2:11">
      <c r="B241" s="233" t="s">
        <v>574</v>
      </c>
      <c r="C241" s="234" t="s">
        <v>575</v>
      </c>
      <c r="D241" s="235">
        <v>181.97499999999999</v>
      </c>
      <c r="E241" s="230">
        <v>140.27000000000001</v>
      </c>
      <c r="F241" s="236" t="s">
        <v>98</v>
      </c>
      <c r="G241" s="232">
        <v>13</v>
      </c>
      <c r="H241" s="232">
        <f t="shared" si="12"/>
        <v>25525.633250000003</v>
      </c>
      <c r="I241" s="76">
        <f t="shared" si="13"/>
        <v>7.5503493233847804E-4</v>
      </c>
      <c r="J241" s="76" t="str">
        <f t="shared" si="14"/>
        <v/>
      </c>
      <c r="K241" s="79">
        <f t="shared" si="15"/>
        <v>9.8154541204002153E-3</v>
      </c>
    </row>
    <row r="242" spans="2:11">
      <c r="B242" s="233" t="s">
        <v>576</v>
      </c>
      <c r="C242" s="234" t="s">
        <v>577</v>
      </c>
      <c r="D242" s="235">
        <v>938.94899999999996</v>
      </c>
      <c r="E242" s="230">
        <v>508.55</v>
      </c>
      <c r="F242" s="236">
        <v>1.1404974928718905</v>
      </c>
      <c r="G242" s="232">
        <v>12</v>
      </c>
      <c r="H242" s="232">
        <f t="shared" si="12"/>
        <v>477502.51394999999</v>
      </c>
      <c r="I242" s="76">
        <f t="shared" si="13"/>
        <v>1.4124275577441017E-2</v>
      </c>
      <c r="J242" s="76">
        <f t="shared" si="14"/>
        <v>1.6108700884703155E-2</v>
      </c>
      <c r="K242" s="79">
        <f t="shared" si="15"/>
        <v>0.16949130692929221</v>
      </c>
    </row>
    <row r="243" spans="2:11">
      <c r="B243" s="233" t="s">
        <v>578</v>
      </c>
      <c r="C243" s="234" t="s">
        <v>579</v>
      </c>
      <c r="D243" s="235">
        <v>718.56100000000004</v>
      </c>
      <c r="E243" s="230">
        <v>24.92</v>
      </c>
      <c r="F243" s="236">
        <v>1.2841091492776886</v>
      </c>
      <c r="G243" s="232"/>
      <c r="H243" s="232">
        <f t="shared" si="12"/>
        <v>0</v>
      </c>
      <c r="I243" s="76">
        <f t="shared" si="13"/>
        <v>0</v>
      </c>
      <c r="J243" s="76">
        <f t="shared" si="14"/>
        <v>0</v>
      </c>
      <c r="K243" s="79">
        <f t="shared" si="15"/>
        <v>0</v>
      </c>
    </row>
    <row r="244" spans="2:11">
      <c r="B244" s="233" t="s">
        <v>580</v>
      </c>
      <c r="C244" s="234" t="s">
        <v>581</v>
      </c>
      <c r="D244" s="235">
        <v>24.876999999999999</v>
      </c>
      <c r="E244" s="230">
        <v>512.05999999999995</v>
      </c>
      <c r="F244" s="236" t="s">
        <v>98</v>
      </c>
      <c r="G244" s="232">
        <v>9.5</v>
      </c>
      <c r="H244" s="232">
        <f t="shared" si="12"/>
        <v>12738.516619999999</v>
      </c>
      <c r="I244" s="76">
        <f t="shared" si="13"/>
        <v>3.7679868468196674E-4</v>
      </c>
      <c r="J244" s="76" t="str">
        <f t="shared" si="14"/>
        <v/>
      </c>
      <c r="K244" s="79">
        <f t="shared" si="15"/>
        <v>3.579587504478684E-3</v>
      </c>
    </row>
    <row r="245" spans="2:11">
      <c r="B245" s="233" t="s">
        <v>582</v>
      </c>
      <c r="C245" s="234" t="s">
        <v>583</v>
      </c>
      <c r="D245" s="235">
        <v>399.54899999999998</v>
      </c>
      <c r="E245" s="230">
        <v>55.55</v>
      </c>
      <c r="F245" s="236">
        <v>3.2403240324032403</v>
      </c>
      <c r="G245" s="232">
        <v>10.5</v>
      </c>
      <c r="H245" s="232">
        <f t="shared" si="12"/>
        <v>22194.946949999998</v>
      </c>
      <c r="I245" s="76">
        <f t="shared" si="13"/>
        <v>6.5651496691661337E-4</v>
      </c>
      <c r="J245" s="76">
        <f t="shared" si="14"/>
        <v>2.1273212249323203E-3</v>
      </c>
      <c r="K245" s="79">
        <f t="shared" si="15"/>
        <v>6.8934071526244407E-3</v>
      </c>
    </row>
    <row r="246" spans="2:11">
      <c r="B246" s="233" t="s">
        <v>584</v>
      </c>
      <c r="C246" s="234" t="s">
        <v>585</v>
      </c>
      <c r="D246" s="235">
        <v>388.90199999999999</v>
      </c>
      <c r="E246" s="230">
        <v>52</v>
      </c>
      <c r="F246" s="236">
        <v>3.8461538461538463</v>
      </c>
      <c r="G246" s="232">
        <v>9.5</v>
      </c>
      <c r="H246" s="232">
        <f t="shared" si="12"/>
        <v>20222.903999999999</v>
      </c>
      <c r="I246" s="76">
        <f t="shared" si="13"/>
        <v>5.9818296391638134E-4</v>
      </c>
      <c r="J246" s="76">
        <f t="shared" si="14"/>
        <v>2.3007037073706975E-3</v>
      </c>
      <c r="K246" s="79">
        <f t="shared" si="15"/>
        <v>5.6827381572056223E-3</v>
      </c>
    </row>
    <row r="247" spans="2:11">
      <c r="B247" s="233" t="s">
        <v>586</v>
      </c>
      <c r="C247" s="234" t="s">
        <v>587</v>
      </c>
      <c r="D247" s="235">
        <v>191.74299999999999</v>
      </c>
      <c r="E247" s="230">
        <v>38.71</v>
      </c>
      <c r="F247" s="236">
        <v>5.4766210281580987</v>
      </c>
      <c r="G247" s="232">
        <v>-19</v>
      </c>
      <c r="H247" s="232">
        <f t="shared" si="12"/>
        <v>7422.3715300000003</v>
      </c>
      <c r="I247" s="76">
        <f t="shared" si="13"/>
        <v>2.1954988270250241E-4</v>
      </c>
      <c r="J247" s="76">
        <f t="shared" si="14"/>
        <v>1.2023915043381688E-3</v>
      </c>
      <c r="K247" s="79">
        <f t="shared" si="15"/>
        <v>-4.1714477713475457E-3</v>
      </c>
    </row>
    <row r="248" spans="2:11">
      <c r="B248" s="233" t="s">
        <v>588</v>
      </c>
      <c r="C248" s="234" t="s">
        <v>589</v>
      </c>
      <c r="D248" s="235">
        <v>132.89400000000001</v>
      </c>
      <c r="E248" s="230">
        <v>172.29</v>
      </c>
      <c r="F248" s="236">
        <v>0.92866678275001469</v>
      </c>
      <c r="G248" s="232">
        <v>8.5</v>
      </c>
      <c r="H248" s="232">
        <f t="shared" si="12"/>
        <v>22896.307260000001</v>
      </c>
      <c r="I248" s="76">
        <f t="shared" si="13"/>
        <v>6.7726083946830602E-4</v>
      </c>
      <c r="J248" s="76">
        <f t="shared" si="14"/>
        <v>6.2894964487160594E-4</v>
      </c>
      <c r="K248" s="79">
        <f t="shared" si="15"/>
        <v>5.7567171354806013E-3</v>
      </c>
    </row>
    <row r="249" spans="2:11">
      <c r="B249" s="233" t="s">
        <v>590</v>
      </c>
      <c r="C249" s="234" t="s">
        <v>591</v>
      </c>
      <c r="D249" s="235">
        <v>747.07500000000005</v>
      </c>
      <c r="E249" s="230">
        <v>41.22</v>
      </c>
      <c r="F249" s="236">
        <v>1.7467248908296942</v>
      </c>
      <c r="G249" s="232">
        <v>22</v>
      </c>
      <c r="H249" s="232">
        <f t="shared" si="12"/>
        <v>30794.431500000002</v>
      </c>
      <c r="I249" s="76">
        <f t="shared" si="13"/>
        <v>9.1088323945907965E-4</v>
      </c>
      <c r="J249" s="76">
        <f t="shared" si="14"/>
        <v>1.5910624270027592E-3</v>
      </c>
      <c r="K249" s="79">
        <f t="shared" si="15"/>
        <v>2.0039431268099754E-2</v>
      </c>
    </row>
    <row r="250" spans="2:11">
      <c r="B250" s="233" t="s">
        <v>592</v>
      </c>
      <c r="C250" s="234" t="s">
        <v>593</v>
      </c>
      <c r="D250" s="235">
        <v>56.201999999999998</v>
      </c>
      <c r="E250" s="230">
        <v>181.52</v>
      </c>
      <c r="F250" s="236">
        <v>3.8563243719700302</v>
      </c>
      <c r="G250" s="232">
        <v>9.5</v>
      </c>
      <c r="H250" s="232">
        <f t="shared" si="12"/>
        <v>10201.787040000001</v>
      </c>
      <c r="I250" s="76">
        <f t="shared" si="13"/>
        <v>3.0176354537562598E-4</v>
      </c>
      <c r="J250" s="76">
        <f t="shared" si="14"/>
        <v>1.1636981146041106E-3</v>
      </c>
      <c r="K250" s="79">
        <f t="shared" si="15"/>
        <v>2.866753681068447E-3</v>
      </c>
    </row>
    <row r="251" spans="2:11">
      <c r="B251" s="233" t="s">
        <v>594</v>
      </c>
      <c r="C251" s="234" t="s">
        <v>595</v>
      </c>
      <c r="D251" s="235">
        <v>1217.3130000000001</v>
      </c>
      <c r="E251" s="230">
        <v>34.29</v>
      </c>
      <c r="F251" s="236">
        <v>4.9577136191309421</v>
      </c>
      <c r="G251" s="232">
        <v>10</v>
      </c>
      <c r="H251" s="232">
        <f t="shared" si="12"/>
        <v>41741.662770000003</v>
      </c>
      <c r="I251" s="76">
        <f t="shared" si="13"/>
        <v>1.2346966367716859E-3</v>
      </c>
      <c r="J251" s="76">
        <f t="shared" si="14"/>
        <v>6.1212723316181571E-3</v>
      </c>
      <c r="K251" s="79">
        <f t="shared" si="15"/>
        <v>1.234696636771686E-2</v>
      </c>
    </row>
    <row r="252" spans="2:11">
      <c r="B252" s="233" t="s">
        <v>596</v>
      </c>
      <c r="C252" s="234" t="s">
        <v>597</v>
      </c>
      <c r="D252" s="235">
        <v>326.66399999999999</v>
      </c>
      <c r="E252" s="230">
        <v>59.21</v>
      </c>
      <c r="F252" s="236">
        <v>0.95254180037155878</v>
      </c>
      <c r="G252" s="232"/>
      <c r="H252" s="232">
        <f t="shared" si="12"/>
        <v>0</v>
      </c>
      <c r="I252" s="76">
        <f t="shared" si="13"/>
        <v>0</v>
      </c>
      <c r="J252" s="76">
        <f t="shared" si="14"/>
        <v>0</v>
      </c>
      <c r="K252" s="79">
        <f t="shared" si="15"/>
        <v>0</v>
      </c>
    </row>
    <row r="253" spans="2:11">
      <c r="B253" s="233" t="s">
        <v>598</v>
      </c>
      <c r="C253" s="234" t="s">
        <v>599</v>
      </c>
      <c r="D253" s="235">
        <v>315.435</v>
      </c>
      <c r="E253" s="230">
        <v>100.05</v>
      </c>
      <c r="F253" s="236">
        <v>2.9085457271364317</v>
      </c>
      <c r="G253" s="232">
        <v>6</v>
      </c>
      <c r="H253" s="232">
        <f t="shared" si="12"/>
        <v>31559.27175</v>
      </c>
      <c r="I253" s="76">
        <f t="shared" si="13"/>
        <v>9.3350681556207389E-4</v>
      </c>
      <c r="J253" s="76">
        <f t="shared" si="14"/>
        <v>2.7151472596558071E-3</v>
      </c>
      <c r="K253" s="79">
        <f t="shared" si="15"/>
        <v>5.6010408933724436E-3</v>
      </c>
    </row>
    <row r="254" spans="2:11">
      <c r="B254" s="233" t="s">
        <v>600</v>
      </c>
      <c r="C254" s="234" t="s">
        <v>601</v>
      </c>
      <c r="D254" s="235">
        <v>472.5</v>
      </c>
      <c r="E254" s="230">
        <v>395.95</v>
      </c>
      <c r="F254" s="236" t="s">
        <v>98</v>
      </c>
      <c r="G254" s="232">
        <v>14.5</v>
      </c>
      <c r="H254" s="232">
        <f t="shared" si="12"/>
        <v>187086.375</v>
      </c>
      <c r="I254" s="76">
        <f t="shared" si="13"/>
        <v>5.5339174979949267E-3</v>
      </c>
      <c r="J254" s="76" t="str">
        <f t="shared" si="14"/>
        <v/>
      </c>
      <c r="K254" s="79">
        <f t="shared" si="15"/>
        <v>8.0241803720926444E-2</v>
      </c>
    </row>
    <row r="255" spans="2:11">
      <c r="B255" s="233" t="s">
        <v>602</v>
      </c>
      <c r="C255" s="234" t="s">
        <v>603</v>
      </c>
      <c r="D255" s="235">
        <v>667.39499999999998</v>
      </c>
      <c r="E255" s="230">
        <v>20.420000000000002</v>
      </c>
      <c r="F255" s="236">
        <v>3.0950048971596469</v>
      </c>
      <c r="G255" s="232">
        <v>14</v>
      </c>
      <c r="H255" s="232">
        <f t="shared" si="12"/>
        <v>13628.205900000001</v>
      </c>
      <c r="I255" s="76">
        <f t="shared" si="13"/>
        <v>4.0311523004434561E-4</v>
      </c>
      <c r="J255" s="76">
        <f t="shared" si="14"/>
        <v>1.2476436111068872E-3</v>
      </c>
      <c r="K255" s="79">
        <f t="shared" si="15"/>
        <v>5.6436132206208389E-3</v>
      </c>
    </row>
    <row r="256" spans="2:11">
      <c r="B256" s="233" t="s">
        <v>604</v>
      </c>
      <c r="C256" s="234" t="s">
        <v>605</v>
      </c>
      <c r="D256" s="235">
        <v>534.20000000000005</v>
      </c>
      <c r="E256" s="230">
        <v>233.19</v>
      </c>
      <c r="F256" s="236">
        <v>3.3277584802092712</v>
      </c>
      <c r="G256" s="232">
        <v>5.5</v>
      </c>
      <c r="H256" s="232">
        <f t="shared" si="12"/>
        <v>124570.09800000001</v>
      </c>
      <c r="I256" s="76">
        <f t="shared" si="13"/>
        <v>3.6847185961518735E-3</v>
      </c>
      <c r="J256" s="76">
        <f t="shared" si="14"/>
        <v>1.2261853555529199E-2</v>
      </c>
      <c r="K256" s="79">
        <f t="shared" si="15"/>
        <v>2.0265952278835306E-2</v>
      </c>
    </row>
    <row r="257" spans="2:11">
      <c r="B257" s="233" t="s">
        <v>606</v>
      </c>
      <c r="C257" s="234" t="s">
        <v>607</v>
      </c>
      <c r="D257" s="235">
        <v>16185.181</v>
      </c>
      <c r="E257" s="230">
        <v>157.65</v>
      </c>
      <c r="F257" s="236">
        <v>0.58357120202981283</v>
      </c>
      <c r="G257" s="232">
        <v>14</v>
      </c>
      <c r="H257" s="232">
        <f t="shared" si="12"/>
        <v>2551593.7846500003</v>
      </c>
      <c r="I257" s="76">
        <f t="shared" si="13"/>
        <v>7.5474814735438309E-2</v>
      </c>
      <c r="J257" s="76">
        <f t="shared" si="14"/>
        <v>4.4044928358137163E-2</v>
      </c>
      <c r="K257" s="79">
        <f t="shared" si="15"/>
        <v>1.0566474062961364</v>
      </c>
    </row>
    <row r="258" spans="2:11">
      <c r="B258" s="233" t="s">
        <v>608</v>
      </c>
      <c r="C258" s="234" t="s">
        <v>609</v>
      </c>
      <c r="D258" s="235">
        <v>217.30799999999999</v>
      </c>
      <c r="E258" s="230">
        <v>189.28</v>
      </c>
      <c r="F258" s="236" t="s">
        <v>98</v>
      </c>
      <c r="G258" s="232">
        <v>14</v>
      </c>
      <c r="H258" s="232">
        <f t="shared" si="12"/>
        <v>41132.058239999998</v>
      </c>
      <c r="I258" s="76">
        <f t="shared" si="13"/>
        <v>1.216664852386404E-3</v>
      </c>
      <c r="J258" s="76" t="str">
        <f t="shared" si="14"/>
        <v/>
      </c>
      <c r="K258" s="79">
        <f t="shared" si="15"/>
        <v>1.7033307933409656E-2</v>
      </c>
    </row>
    <row r="259" spans="2:11">
      <c r="B259" s="233" t="s">
        <v>610</v>
      </c>
      <c r="C259" s="234" t="s">
        <v>611</v>
      </c>
      <c r="D259" s="235">
        <v>102.325</v>
      </c>
      <c r="E259" s="230">
        <v>397.26</v>
      </c>
      <c r="F259" s="236">
        <v>0.95655238382923014</v>
      </c>
      <c r="G259" s="232">
        <v>13.5</v>
      </c>
      <c r="H259" s="232">
        <f t="shared" si="12"/>
        <v>40649.629500000003</v>
      </c>
      <c r="I259" s="76">
        <f t="shared" si="13"/>
        <v>1.2023948616090338E-3</v>
      </c>
      <c r="J259" s="76">
        <f t="shared" si="14"/>
        <v>1.1501536711761384E-3</v>
      </c>
      <c r="K259" s="79">
        <f t="shared" si="15"/>
        <v>1.6232330631721956E-2</v>
      </c>
    </row>
    <row r="260" spans="2:11">
      <c r="B260" s="233" t="s">
        <v>612</v>
      </c>
      <c r="C260" s="234" t="s">
        <v>613</v>
      </c>
      <c r="D260" s="235">
        <v>4470.57</v>
      </c>
      <c r="E260" s="230">
        <v>39.76</v>
      </c>
      <c r="F260" s="236">
        <v>2.7162977867203222</v>
      </c>
      <c r="G260" s="232">
        <v>10.5</v>
      </c>
      <c r="H260" s="232">
        <f t="shared" si="12"/>
        <v>177749.86319999999</v>
      </c>
      <c r="I260" s="76">
        <f t="shared" si="13"/>
        <v>5.257748343398521E-3</v>
      </c>
      <c r="J260" s="76">
        <f t="shared" si="14"/>
        <v>1.4281610188305843E-2</v>
      </c>
      <c r="K260" s="79">
        <f t="shared" si="15"/>
        <v>5.5206357605684472E-2</v>
      </c>
    </row>
    <row r="261" spans="2:11">
      <c r="B261" s="233" t="s">
        <v>614</v>
      </c>
      <c r="C261" s="234" t="s">
        <v>615</v>
      </c>
      <c r="D261" s="235">
        <v>200.52099999999999</v>
      </c>
      <c r="E261" s="230">
        <v>54.14</v>
      </c>
      <c r="F261" s="236">
        <v>2.8075360177318065</v>
      </c>
      <c r="G261" s="232">
        <v>49.5</v>
      </c>
      <c r="H261" s="232">
        <f t="shared" si="12"/>
        <v>10856.20694</v>
      </c>
      <c r="I261" s="76">
        <f t="shared" si="13"/>
        <v>3.2112094505610021E-4</v>
      </c>
      <c r="J261" s="76">
        <f t="shared" si="14"/>
        <v>9.0155861929307776E-4</v>
      </c>
      <c r="K261" s="79">
        <f t="shared" si="15"/>
        <v>1.5895486780276961E-2</v>
      </c>
    </row>
    <row r="262" spans="2:11">
      <c r="B262" s="233" t="s">
        <v>616</v>
      </c>
      <c r="C262" s="234" t="s">
        <v>617</v>
      </c>
      <c r="D262" s="235">
        <v>149.23500000000001</v>
      </c>
      <c r="E262" s="230">
        <v>319.26</v>
      </c>
      <c r="F262" s="236">
        <v>1.3155421913174214</v>
      </c>
      <c r="G262" s="232">
        <v>21</v>
      </c>
      <c r="H262" s="232">
        <f t="shared" si="12"/>
        <v>47644.766100000001</v>
      </c>
      <c r="I262" s="76">
        <f t="shared" si="13"/>
        <v>1.4093073576772522E-3</v>
      </c>
      <c r="J262" s="76">
        <f t="shared" si="14"/>
        <v>1.8540032895584975E-3</v>
      </c>
      <c r="K262" s="79">
        <f t="shared" si="15"/>
        <v>2.9595454511222297E-2</v>
      </c>
    </row>
    <row r="263" spans="2:11">
      <c r="B263" s="233" t="s">
        <v>618</v>
      </c>
      <c r="C263" s="234" t="s">
        <v>619</v>
      </c>
      <c r="D263" s="235">
        <v>327.25400000000002</v>
      </c>
      <c r="E263" s="230">
        <v>177.52</v>
      </c>
      <c r="F263" s="236" t="s">
        <v>98</v>
      </c>
      <c r="G263" s="232">
        <v>17.5</v>
      </c>
      <c r="H263" s="232">
        <f t="shared" si="12"/>
        <v>58094.13008000001</v>
      </c>
      <c r="I263" s="76">
        <f t="shared" si="13"/>
        <v>1.7183940999471795E-3</v>
      </c>
      <c r="J263" s="76" t="str">
        <f t="shared" si="14"/>
        <v/>
      </c>
      <c r="K263" s="79">
        <f t="shared" si="15"/>
        <v>3.0071896749075643E-2</v>
      </c>
    </row>
    <row r="264" spans="2:11">
      <c r="B264" s="233" t="s">
        <v>620</v>
      </c>
      <c r="C264" s="234" t="s">
        <v>621</v>
      </c>
      <c r="D264" s="235">
        <v>250.226</v>
      </c>
      <c r="E264" s="230">
        <v>100.57</v>
      </c>
      <c r="F264" s="236">
        <v>1.4716118126677935</v>
      </c>
      <c r="G264" s="232">
        <v>6</v>
      </c>
      <c r="H264" s="232">
        <f t="shared" si="12"/>
        <v>25165.228819999997</v>
      </c>
      <c r="I264" s="76">
        <f t="shared" si="13"/>
        <v>7.4437435707460904E-4</v>
      </c>
      <c r="J264" s="76">
        <f t="shared" si="14"/>
        <v>1.0954300969179887E-3</v>
      </c>
      <c r="K264" s="79">
        <f t="shared" si="15"/>
        <v>4.4662461424476545E-3</v>
      </c>
    </row>
    <row r="265" spans="2:11">
      <c r="B265" s="233" t="s">
        <v>622</v>
      </c>
      <c r="C265" s="234" t="s">
        <v>623</v>
      </c>
      <c r="D265" s="235">
        <v>347.7</v>
      </c>
      <c r="E265" s="230">
        <v>83.05</v>
      </c>
      <c r="F265" s="236">
        <v>1.6375677302829623</v>
      </c>
      <c r="G265" s="232">
        <v>5</v>
      </c>
      <c r="H265" s="232">
        <f t="shared" si="12"/>
        <v>28876.484999999997</v>
      </c>
      <c r="I265" s="76">
        <f t="shared" si="13"/>
        <v>8.5415138126487312E-4</v>
      </c>
      <c r="J265" s="76">
        <f t="shared" si="14"/>
        <v>1.3987307387359755E-3</v>
      </c>
      <c r="K265" s="79">
        <f t="shared" si="15"/>
        <v>4.2707569063243659E-3</v>
      </c>
    </row>
    <row r="266" spans="2:11">
      <c r="B266" s="233" t="s">
        <v>624</v>
      </c>
      <c r="C266" s="234" t="s">
        <v>625</v>
      </c>
      <c r="D266" s="235">
        <v>443.22399999999999</v>
      </c>
      <c r="E266" s="230">
        <v>531.72</v>
      </c>
      <c r="F266" s="236">
        <v>0.6770480704129993</v>
      </c>
      <c r="G266" s="232">
        <v>10.5</v>
      </c>
      <c r="H266" s="232">
        <f t="shared" si="12"/>
        <v>235671.06528000001</v>
      </c>
      <c r="I266" s="76">
        <f t="shared" si="13"/>
        <v>6.9710273232035033E-3</v>
      </c>
      <c r="J266" s="76">
        <f t="shared" si="14"/>
        <v>4.7197205979712274E-3</v>
      </c>
      <c r="K266" s="79">
        <f t="shared" si="15"/>
        <v>7.3195786893636788E-2</v>
      </c>
    </row>
    <row r="267" spans="2:11">
      <c r="B267" s="233" t="s">
        <v>626</v>
      </c>
      <c r="C267" s="234" t="s">
        <v>627</v>
      </c>
      <c r="D267" s="235">
        <v>179.06</v>
      </c>
      <c r="E267" s="230">
        <v>149.22</v>
      </c>
      <c r="F267" s="236">
        <v>0.72376357056694818</v>
      </c>
      <c r="G267" s="232">
        <v>11</v>
      </c>
      <c r="H267" s="232">
        <f t="shared" si="12"/>
        <v>26719.333200000001</v>
      </c>
      <c r="I267" s="76">
        <f t="shared" si="13"/>
        <v>7.9034395492582927E-4</v>
      </c>
      <c r="J267" s="76">
        <f t="shared" si="14"/>
        <v>5.7202216279312137E-4</v>
      </c>
      <c r="K267" s="79">
        <f t="shared" si="15"/>
        <v>8.6937835041841216E-3</v>
      </c>
    </row>
    <row r="268" spans="2:11">
      <c r="B268" s="233" t="s">
        <v>628</v>
      </c>
      <c r="C268" s="234" t="s">
        <v>629</v>
      </c>
      <c r="D268" s="235">
        <v>378.154</v>
      </c>
      <c r="E268" s="230">
        <v>241.26</v>
      </c>
      <c r="F268" s="236">
        <v>1.1522838431567604</v>
      </c>
      <c r="G268" s="232">
        <v>8.5</v>
      </c>
      <c r="H268" s="232">
        <f t="shared" si="12"/>
        <v>91233.434039999993</v>
      </c>
      <c r="I268" s="76">
        <f t="shared" si="13"/>
        <v>2.6986374450631264E-3</v>
      </c>
      <c r="J268" s="76">
        <f t="shared" si="14"/>
        <v>3.1095963264840798E-3</v>
      </c>
      <c r="K268" s="79">
        <f t="shared" si="15"/>
        <v>2.2938418283036575E-2</v>
      </c>
    </row>
    <row r="269" spans="2:11">
      <c r="B269" s="233" t="s">
        <v>630</v>
      </c>
      <c r="C269" s="234" t="s">
        <v>631</v>
      </c>
      <c r="D269" s="235">
        <v>292.45499999999998</v>
      </c>
      <c r="E269" s="230">
        <v>93.16</v>
      </c>
      <c r="F269" s="236">
        <v>1.9750966079862604</v>
      </c>
      <c r="G269" s="232">
        <v>6</v>
      </c>
      <c r="H269" s="232">
        <f t="shared" si="12"/>
        <v>27245.107799999998</v>
      </c>
      <c r="I269" s="76">
        <f t="shared" si="13"/>
        <v>8.0589609365822642E-4</v>
      </c>
      <c r="J269" s="76">
        <f t="shared" si="14"/>
        <v>1.5917226409737407E-3</v>
      </c>
      <c r="K269" s="79">
        <f t="shared" si="15"/>
        <v>4.8353765619493583E-3</v>
      </c>
    </row>
    <row r="270" spans="2:11">
      <c r="B270" s="233" t="s">
        <v>632</v>
      </c>
      <c r="C270" s="234" t="s">
        <v>633</v>
      </c>
      <c r="D270" s="235">
        <v>144.447</v>
      </c>
      <c r="E270" s="230">
        <v>66.099999999999994</v>
      </c>
      <c r="F270" s="236">
        <v>1.4826021180030258</v>
      </c>
      <c r="G270" s="232">
        <v>5</v>
      </c>
      <c r="H270" s="232">
        <f t="shared" si="12"/>
        <v>9547.9466999999986</v>
      </c>
      <c r="I270" s="76">
        <f t="shared" si="13"/>
        <v>2.8242328877799313E-4</v>
      </c>
      <c r="J270" s="76">
        <f t="shared" si="14"/>
        <v>4.1872136611563281E-4</v>
      </c>
      <c r="K270" s="79">
        <f t="shared" si="15"/>
        <v>1.4121164438899657E-3</v>
      </c>
    </row>
    <row r="271" spans="2:11">
      <c r="B271" s="233" t="s">
        <v>634</v>
      </c>
      <c r="C271" s="234" t="s">
        <v>635</v>
      </c>
      <c r="D271" s="235">
        <v>883.39499999999998</v>
      </c>
      <c r="E271" s="230">
        <v>110.35</v>
      </c>
      <c r="F271" s="236">
        <v>0.94245582238332593</v>
      </c>
      <c r="G271" s="232">
        <v>14.5</v>
      </c>
      <c r="H271" s="232">
        <f t="shared" si="12"/>
        <v>97482.638249999989</v>
      </c>
      <c r="I271" s="76">
        <f t="shared" si="13"/>
        <v>2.8834856496759024E-3</v>
      </c>
      <c r="J271" s="76">
        <f t="shared" si="14"/>
        <v>2.7175578392958214E-3</v>
      </c>
      <c r="K271" s="79">
        <f t="shared" si="15"/>
        <v>4.1810541920300585E-2</v>
      </c>
    </row>
    <row r="272" spans="2:11">
      <c r="B272" s="233" t="s">
        <v>636</v>
      </c>
      <c r="C272" s="234" t="s">
        <v>637</v>
      </c>
      <c r="D272" s="235">
        <v>649.51499999999999</v>
      </c>
      <c r="E272" s="230">
        <v>18.77</v>
      </c>
      <c r="F272" s="236" t="s">
        <v>98</v>
      </c>
      <c r="G272" s="232"/>
      <c r="H272" s="232">
        <f t="shared" si="12"/>
        <v>0</v>
      </c>
      <c r="I272" s="76">
        <f t="shared" si="13"/>
        <v>0</v>
      </c>
      <c r="J272" s="76" t="str">
        <f t="shared" si="14"/>
        <v/>
      </c>
      <c r="K272" s="79">
        <f t="shared" si="15"/>
        <v>0</v>
      </c>
    </row>
    <row r="273" spans="2:11">
      <c r="B273" s="233" t="s">
        <v>638</v>
      </c>
      <c r="C273" s="234" t="s">
        <v>639</v>
      </c>
      <c r="D273" s="235">
        <v>277.06099999999998</v>
      </c>
      <c r="E273" s="230">
        <v>58.05</v>
      </c>
      <c r="F273" s="236">
        <v>3.3819121447028428</v>
      </c>
      <c r="G273" s="232">
        <v>5</v>
      </c>
      <c r="H273" s="232">
        <f t="shared" si="12"/>
        <v>16083.391049999998</v>
      </c>
      <c r="I273" s="76">
        <f t="shared" si="13"/>
        <v>4.757383275970257E-4</v>
      </c>
      <c r="J273" s="76">
        <f t="shared" si="14"/>
        <v>1.6089052278010008E-3</v>
      </c>
      <c r="K273" s="79">
        <f t="shared" si="15"/>
        <v>2.3786916379851283E-3</v>
      </c>
    </row>
    <row r="274" spans="2:11">
      <c r="B274" s="233" t="s">
        <v>640</v>
      </c>
      <c r="C274" s="234" t="s">
        <v>641</v>
      </c>
      <c r="D274" s="235">
        <v>293.96800000000002</v>
      </c>
      <c r="E274" s="230">
        <v>93.64</v>
      </c>
      <c r="F274" s="236">
        <v>1.1533532678342588</v>
      </c>
      <c r="G274" s="232">
        <v>9.5</v>
      </c>
      <c r="H274" s="232">
        <f t="shared" si="12"/>
        <v>27527.163520000002</v>
      </c>
      <c r="I274" s="76">
        <f t="shared" si="13"/>
        <v>8.1423915490102172E-4</v>
      </c>
      <c r="J274" s="76">
        <f t="shared" si="14"/>
        <v>9.3910539010369867E-4</v>
      </c>
      <c r="K274" s="79">
        <f t="shared" si="15"/>
        <v>7.7352719715597061E-3</v>
      </c>
    </row>
    <row r="275" spans="2:11">
      <c r="B275" s="233" t="s">
        <v>642</v>
      </c>
      <c r="C275" s="234" t="s">
        <v>643</v>
      </c>
      <c r="D275" s="235">
        <v>160.35499999999999</v>
      </c>
      <c r="E275" s="230">
        <v>122.66</v>
      </c>
      <c r="F275" s="236">
        <v>2.2501222892548509</v>
      </c>
      <c r="G275" s="232">
        <v>15</v>
      </c>
      <c r="H275" s="232">
        <f t="shared" si="12"/>
        <v>19669.1443</v>
      </c>
      <c r="I275" s="76">
        <f t="shared" si="13"/>
        <v>5.8180304050659589E-4</v>
      </c>
      <c r="J275" s="76">
        <f t="shared" si="14"/>
        <v>1.3091279894001343E-3</v>
      </c>
      <c r="K275" s="79">
        <f t="shared" si="15"/>
        <v>8.7270456075989392E-3</v>
      </c>
    </row>
    <row r="276" spans="2:11">
      <c r="B276" s="233" t="s">
        <v>644</v>
      </c>
      <c r="C276" s="234" t="s">
        <v>645</v>
      </c>
      <c r="D276" s="235">
        <v>608.37800000000004</v>
      </c>
      <c r="E276" s="230">
        <v>29.12</v>
      </c>
      <c r="F276" s="236">
        <v>3.296703296703297</v>
      </c>
      <c r="G276" s="232">
        <v>4.5</v>
      </c>
      <c r="H276" s="232">
        <f t="shared" si="12"/>
        <v>17715.967360000002</v>
      </c>
      <c r="I276" s="76">
        <f t="shared" si="13"/>
        <v>5.2402908425272022E-4</v>
      </c>
      <c r="J276" s="76">
        <f t="shared" si="14"/>
        <v>1.7275684096243525E-3</v>
      </c>
      <c r="K276" s="79">
        <f t="shared" si="15"/>
        <v>2.3581308791372408E-3</v>
      </c>
    </row>
    <row r="277" spans="2:11">
      <c r="B277" s="233" t="s">
        <v>646</v>
      </c>
      <c r="C277" s="234" t="s">
        <v>647</v>
      </c>
      <c r="D277" s="235">
        <v>352.03</v>
      </c>
      <c r="E277" s="230">
        <v>69.59</v>
      </c>
      <c r="F277" s="236">
        <v>1.2932892656990946</v>
      </c>
      <c r="G277" s="232">
        <v>11</v>
      </c>
      <c r="H277" s="232">
        <f t="shared" ref="H277:H340" si="16">IF(G277&lt;&gt;"",D277*E277,0)</f>
        <v>24497.7677</v>
      </c>
      <c r="I277" s="76">
        <f t="shared" ref="I277:I340" si="17">IF(H277="Excl.","Excl.",H277/(SUM($H$20:$H$524)))</f>
        <v>7.2463120490118499E-4</v>
      </c>
      <c r="J277" s="76">
        <f t="shared" ref="J277:J340" si="18">IFERROR(I277*F277, "")</f>
        <v>9.3715775888930371E-4</v>
      </c>
      <c r="K277" s="79">
        <f t="shared" ref="K277:K340" si="19">IFERROR(I277*G277, "")</f>
        <v>7.9709432539130341E-3</v>
      </c>
    </row>
    <row r="278" spans="2:11">
      <c r="B278" s="233" t="s">
        <v>648</v>
      </c>
      <c r="C278" s="234" t="s">
        <v>649</v>
      </c>
      <c r="D278" s="235">
        <v>281.22199999999998</v>
      </c>
      <c r="E278" s="230">
        <v>118.05</v>
      </c>
      <c r="F278" s="236">
        <v>0.57602710715798389</v>
      </c>
      <c r="G278" s="232">
        <v>9</v>
      </c>
      <c r="H278" s="232">
        <f t="shared" si="16"/>
        <v>33198.257099999995</v>
      </c>
      <c r="I278" s="76">
        <f t="shared" si="17"/>
        <v>9.8198714828177242E-4</v>
      </c>
      <c r="J278" s="76">
        <f t="shared" si="18"/>
        <v>5.6565121629106754E-4</v>
      </c>
      <c r="K278" s="79">
        <f t="shared" si="19"/>
        <v>8.8378843345359517E-3</v>
      </c>
    </row>
    <row r="279" spans="2:11">
      <c r="B279" s="233" t="s">
        <v>650</v>
      </c>
      <c r="C279" s="234" t="s">
        <v>651</v>
      </c>
      <c r="D279" s="235">
        <v>167.398</v>
      </c>
      <c r="E279" s="230">
        <v>99.07</v>
      </c>
      <c r="F279" s="236">
        <v>1.1708892702129807</v>
      </c>
      <c r="G279" s="232">
        <v>11.5</v>
      </c>
      <c r="H279" s="232">
        <f t="shared" si="16"/>
        <v>16584.119859999999</v>
      </c>
      <c r="I279" s="76">
        <f t="shared" si="17"/>
        <v>4.905496249104146E-4</v>
      </c>
      <c r="J279" s="76">
        <f t="shared" si="18"/>
        <v>5.7437929231460674E-4</v>
      </c>
      <c r="K279" s="79">
        <f t="shared" si="19"/>
        <v>5.6413206864697682E-3</v>
      </c>
    </row>
    <row r="280" spans="2:11">
      <c r="B280" s="233" t="s">
        <v>652</v>
      </c>
      <c r="C280" s="234" t="s">
        <v>653</v>
      </c>
      <c r="D280" s="235">
        <v>575.55399999999997</v>
      </c>
      <c r="E280" s="230">
        <v>55.31</v>
      </c>
      <c r="F280" s="236">
        <v>2.2419092388356536</v>
      </c>
      <c r="G280" s="232">
        <v>8.5</v>
      </c>
      <c r="H280" s="232">
        <f t="shared" si="16"/>
        <v>31833.891739999999</v>
      </c>
      <c r="I280" s="76">
        <f t="shared" si="17"/>
        <v>9.4162993178558395E-4</v>
      </c>
      <c r="J280" s="76">
        <f t="shared" si="18"/>
        <v>2.1110488436342869E-3</v>
      </c>
      <c r="K280" s="79">
        <f t="shared" si="19"/>
        <v>8.0038544201774635E-3</v>
      </c>
    </row>
    <row r="281" spans="2:11">
      <c r="B281" s="233" t="s">
        <v>654</v>
      </c>
      <c r="C281" s="234" t="s">
        <v>655</v>
      </c>
      <c r="D281" s="235">
        <v>179.75700000000001</v>
      </c>
      <c r="E281" s="230">
        <v>166.64</v>
      </c>
      <c r="F281" s="236">
        <v>2.8804608737397985</v>
      </c>
      <c r="G281" s="232">
        <v>8</v>
      </c>
      <c r="H281" s="232">
        <f t="shared" si="16"/>
        <v>29954.706479999997</v>
      </c>
      <c r="I281" s="76">
        <f t="shared" si="17"/>
        <v>8.8604461087545266E-4</v>
      </c>
      <c r="J281" s="76">
        <f t="shared" si="18"/>
        <v>2.5522168340147461E-3</v>
      </c>
      <c r="K281" s="79">
        <f t="shared" si="19"/>
        <v>7.0883568870036212E-3</v>
      </c>
    </row>
    <row r="282" spans="2:11">
      <c r="B282" s="233" t="s">
        <v>656</v>
      </c>
      <c r="C282" s="234" t="s">
        <v>76</v>
      </c>
      <c r="D282" s="235">
        <v>544.65300000000002</v>
      </c>
      <c r="E282" s="230">
        <v>73.260000000000005</v>
      </c>
      <c r="F282" s="236">
        <v>2.6617526617526615</v>
      </c>
      <c r="G282" s="232">
        <v>6</v>
      </c>
      <c r="H282" s="232">
        <f t="shared" si="16"/>
        <v>39901.278780000008</v>
      </c>
      <c r="I282" s="76">
        <f t="shared" si="17"/>
        <v>1.1802590372121738E-3</v>
      </c>
      <c r="J282" s="76">
        <f t="shared" si="18"/>
        <v>3.141557633857137E-3</v>
      </c>
      <c r="K282" s="79">
        <f t="shared" si="19"/>
        <v>7.0815542232730427E-3</v>
      </c>
    </row>
    <row r="283" spans="2:11">
      <c r="B283" s="233" t="s">
        <v>657</v>
      </c>
      <c r="C283" s="234" t="s">
        <v>658</v>
      </c>
      <c r="D283" s="235">
        <v>646.39400000000001</v>
      </c>
      <c r="E283" s="230">
        <v>97.92</v>
      </c>
      <c r="F283" s="236" t="s">
        <v>98</v>
      </c>
      <c r="G283" s="232">
        <v>11</v>
      </c>
      <c r="H283" s="232">
        <f t="shared" si="16"/>
        <v>63294.900480000004</v>
      </c>
      <c r="I283" s="76">
        <f t="shared" si="17"/>
        <v>1.8722301787082011E-3</v>
      </c>
      <c r="J283" s="76" t="str">
        <f t="shared" si="18"/>
        <v/>
      </c>
      <c r="K283" s="79">
        <f t="shared" si="19"/>
        <v>2.0594531965790211E-2</v>
      </c>
    </row>
    <row r="284" spans="2:11">
      <c r="B284" s="233" t="s">
        <v>659</v>
      </c>
      <c r="C284" s="234" t="s">
        <v>660</v>
      </c>
      <c r="D284" s="235">
        <v>685.90499999999997</v>
      </c>
      <c r="E284" s="230">
        <v>37.53</v>
      </c>
      <c r="F284" s="236">
        <v>3.1974420463629096</v>
      </c>
      <c r="G284" s="232">
        <v>11.5</v>
      </c>
      <c r="H284" s="232">
        <f t="shared" si="16"/>
        <v>25742.014650000001</v>
      </c>
      <c r="I284" s="76">
        <f t="shared" si="17"/>
        <v>7.6143538141287283E-4</v>
      </c>
      <c r="J284" s="76">
        <f t="shared" si="18"/>
        <v>2.4346455041178985E-3</v>
      </c>
      <c r="K284" s="79">
        <f t="shared" si="19"/>
        <v>8.7565068862480375E-3</v>
      </c>
    </row>
    <row r="285" spans="2:11">
      <c r="B285" s="233" t="s">
        <v>661</v>
      </c>
      <c r="C285" s="234" t="s">
        <v>662</v>
      </c>
      <c r="D285" s="235">
        <v>1255</v>
      </c>
      <c r="E285" s="230">
        <v>59.34</v>
      </c>
      <c r="F285" s="236">
        <v>4.9207954162453653</v>
      </c>
      <c r="G285" s="232">
        <v>13.5</v>
      </c>
      <c r="H285" s="232">
        <f t="shared" si="16"/>
        <v>74471.7</v>
      </c>
      <c r="I285" s="76">
        <f t="shared" si="17"/>
        <v>2.2028340852476764E-3</v>
      </c>
      <c r="J285" s="76">
        <f t="shared" si="18"/>
        <v>1.0839695869435818E-2</v>
      </c>
      <c r="K285" s="79">
        <f t="shared" si="19"/>
        <v>2.9738260150843632E-2</v>
      </c>
    </row>
    <row r="286" spans="2:11">
      <c r="B286" s="233" t="s">
        <v>663</v>
      </c>
      <c r="C286" s="234" t="s">
        <v>664</v>
      </c>
      <c r="D286" s="235">
        <v>139.44200000000001</v>
      </c>
      <c r="E286" s="230">
        <v>88.06</v>
      </c>
      <c r="F286" s="236">
        <v>3.1796502384737675</v>
      </c>
      <c r="G286" s="232">
        <v>11.5</v>
      </c>
      <c r="H286" s="232">
        <f t="shared" si="16"/>
        <v>12279.26252</v>
      </c>
      <c r="I286" s="76">
        <f t="shared" si="17"/>
        <v>3.6321418768149892E-4</v>
      </c>
      <c r="J286" s="76">
        <f t="shared" si="18"/>
        <v>1.1548940784785338E-3</v>
      </c>
      <c r="K286" s="79">
        <f t="shared" si="19"/>
        <v>4.176963158337238E-3</v>
      </c>
    </row>
    <row r="287" spans="2:11">
      <c r="B287" s="233" t="s">
        <v>665</v>
      </c>
      <c r="C287" s="234" t="s">
        <v>666</v>
      </c>
      <c r="D287" s="235">
        <v>1439.175</v>
      </c>
      <c r="E287" s="230">
        <v>13.15</v>
      </c>
      <c r="F287" s="236">
        <v>4.7148288973384034</v>
      </c>
      <c r="G287" s="232">
        <v>12</v>
      </c>
      <c r="H287" s="232">
        <f t="shared" si="16"/>
        <v>18925.151249999999</v>
      </c>
      <c r="I287" s="76">
        <f t="shared" si="17"/>
        <v>5.5979611371793144E-4</v>
      </c>
      <c r="J287" s="76">
        <f t="shared" si="18"/>
        <v>2.639342893575038E-3</v>
      </c>
      <c r="K287" s="79">
        <f t="shared" si="19"/>
        <v>6.7175533646151777E-3</v>
      </c>
    </row>
    <row r="288" spans="2:11">
      <c r="B288" s="233" t="s">
        <v>667</v>
      </c>
      <c r="C288" s="234" t="s">
        <v>668</v>
      </c>
      <c r="D288" s="235">
        <v>453.96699999999998</v>
      </c>
      <c r="E288" s="230">
        <v>90.81</v>
      </c>
      <c r="F288" s="236">
        <v>2.6869287523400507</v>
      </c>
      <c r="G288" s="232">
        <v>3.5</v>
      </c>
      <c r="H288" s="232">
        <f t="shared" si="16"/>
        <v>41224.743269999999</v>
      </c>
      <c r="I288" s="76">
        <f t="shared" si="17"/>
        <v>1.219406427283663E-3</v>
      </c>
      <c r="J288" s="76">
        <f t="shared" si="18"/>
        <v>3.2764581902567313E-3</v>
      </c>
      <c r="K288" s="79">
        <f t="shared" si="19"/>
        <v>4.2679224954928208E-3</v>
      </c>
    </row>
    <row r="289" spans="2:11">
      <c r="B289" s="233" t="s">
        <v>669</v>
      </c>
      <c r="C289" s="234" t="s">
        <v>670</v>
      </c>
      <c r="D289" s="235">
        <v>147.15100000000001</v>
      </c>
      <c r="E289" s="230">
        <v>207.44</v>
      </c>
      <c r="F289" s="236" t="s">
        <v>98</v>
      </c>
      <c r="G289" s="232">
        <v>-10.5</v>
      </c>
      <c r="H289" s="232">
        <f t="shared" si="16"/>
        <v>30525.00344</v>
      </c>
      <c r="I289" s="76">
        <f t="shared" si="17"/>
        <v>9.029136978199046E-4</v>
      </c>
      <c r="J289" s="76" t="str">
        <f t="shared" si="18"/>
        <v/>
      </c>
      <c r="K289" s="79">
        <f t="shared" si="19"/>
        <v>-9.4805938271089983E-3</v>
      </c>
    </row>
    <row r="290" spans="2:11">
      <c r="B290" s="233" t="s">
        <v>671</v>
      </c>
      <c r="C290" s="234" t="s">
        <v>672</v>
      </c>
      <c r="D290" s="235">
        <v>207.94399999999999</v>
      </c>
      <c r="E290" s="230">
        <v>103.05</v>
      </c>
      <c r="F290" s="236">
        <v>2.7171276079573023</v>
      </c>
      <c r="G290" s="232">
        <v>8</v>
      </c>
      <c r="H290" s="232">
        <f t="shared" si="16"/>
        <v>21428.629199999999</v>
      </c>
      <c r="I290" s="76">
        <f t="shared" si="17"/>
        <v>6.3384768713341645E-4</v>
      </c>
      <c r="J290" s="76">
        <f t="shared" si="18"/>
        <v>1.7222450499500884E-3</v>
      </c>
      <c r="K290" s="79">
        <f t="shared" si="19"/>
        <v>5.0707814970673316E-3</v>
      </c>
    </row>
    <row r="291" spans="2:11">
      <c r="B291" s="233" t="s">
        <v>673</v>
      </c>
      <c r="C291" s="234" t="s">
        <v>674</v>
      </c>
      <c r="D291" s="235">
        <v>93.703999999999994</v>
      </c>
      <c r="E291" s="230">
        <v>161.16999999999999</v>
      </c>
      <c r="F291" s="236">
        <v>2.4818514611900477</v>
      </c>
      <c r="G291" s="232">
        <v>9</v>
      </c>
      <c r="H291" s="232">
        <f t="shared" si="16"/>
        <v>15102.273679999998</v>
      </c>
      <c r="I291" s="76">
        <f t="shared" si="17"/>
        <v>4.4671738696770534E-4</v>
      </c>
      <c r="J291" s="76">
        <f t="shared" si="18"/>
        <v>1.1086861995847994E-3</v>
      </c>
      <c r="K291" s="79">
        <f t="shared" si="19"/>
        <v>4.0204564827093477E-3</v>
      </c>
    </row>
    <row r="292" spans="2:11">
      <c r="B292" s="233" t="s">
        <v>675</v>
      </c>
      <c r="C292" s="234" t="s">
        <v>676</v>
      </c>
      <c r="D292" s="235">
        <v>361.017</v>
      </c>
      <c r="E292" s="230">
        <v>126.73</v>
      </c>
      <c r="F292" s="236">
        <v>2.4934900970567346</v>
      </c>
      <c r="G292" s="232">
        <v>9.5</v>
      </c>
      <c r="H292" s="232">
        <f t="shared" si="16"/>
        <v>45751.684410000002</v>
      </c>
      <c r="I292" s="76">
        <f t="shared" si="17"/>
        <v>1.353310987607947E-3</v>
      </c>
      <c r="J292" s="76">
        <f t="shared" si="18"/>
        <v>3.374467545838485E-3</v>
      </c>
      <c r="K292" s="79">
        <f t="shared" si="19"/>
        <v>1.2856454382275496E-2</v>
      </c>
    </row>
    <row r="293" spans="2:11">
      <c r="B293" s="233" t="s">
        <v>677</v>
      </c>
      <c r="C293" s="234" t="s">
        <v>678</v>
      </c>
      <c r="D293" s="235" t="s">
        <v>679</v>
      </c>
      <c r="E293" s="230" t="s">
        <v>679</v>
      </c>
      <c r="F293" s="236" t="s">
        <v>98</v>
      </c>
      <c r="G293" s="232"/>
      <c r="H293" s="232">
        <f t="shared" si="16"/>
        <v>0</v>
      </c>
      <c r="I293" s="76">
        <f t="shared" si="17"/>
        <v>0</v>
      </c>
      <c r="J293" s="76" t="str">
        <f t="shared" si="18"/>
        <v/>
      </c>
      <c r="K293" s="79">
        <f t="shared" si="19"/>
        <v>0</v>
      </c>
    </row>
    <row r="294" spans="2:11">
      <c r="B294" s="233" t="s">
        <v>680</v>
      </c>
      <c r="C294" s="234" t="s">
        <v>681</v>
      </c>
      <c r="D294" s="235">
        <v>1120</v>
      </c>
      <c r="E294" s="230">
        <v>139.69</v>
      </c>
      <c r="F294" s="236">
        <v>2.1476125706922469</v>
      </c>
      <c r="G294" s="232">
        <v>19</v>
      </c>
      <c r="H294" s="232">
        <f t="shared" si="16"/>
        <v>156452.79999999999</v>
      </c>
      <c r="I294" s="76">
        <f t="shared" si="17"/>
        <v>4.6277923099974578E-3</v>
      </c>
      <c r="J294" s="76">
        <f t="shared" si="18"/>
        <v>9.9387049395034521E-3</v>
      </c>
      <c r="K294" s="79">
        <f t="shared" si="19"/>
        <v>8.7928053889951702E-2</v>
      </c>
    </row>
    <row r="295" spans="2:11">
      <c r="B295" s="233" t="s">
        <v>682</v>
      </c>
      <c r="C295" s="234" t="s">
        <v>683</v>
      </c>
      <c r="D295" s="235">
        <v>105.60299999999999</v>
      </c>
      <c r="E295" s="230">
        <v>469.92</v>
      </c>
      <c r="F295" s="236">
        <v>0.52774940415389859</v>
      </c>
      <c r="G295" s="232">
        <v>8.5</v>
      </c>
      <c r="H295" s="232">
        <f t="shared" si="16"/>
        <v>49624.961759999998</v>
      </c>
      <c r="I295" s="76">
        <f t="shared" si="17"/>
        <v>1.467880513591613E-3</v>
      </c>
      <c r="J295" s="76">
        <f t="shared" si="18"/>
        <v>7.7467306641709245E-4</v>
      </c>
      <c r="K295" s="79">
        <f t="shared" si="19"/>
        <v>1.247698436552871E-2</v>
      </c>
    </row>
    <row r="296" spans="2:11">
      <c r="B296" s="233" t="s">
        <v>684</v>
      </c>
      <c r="C296" s="234" t="s">
        <v>685</v>
      </c>
      <c r="D296" s="235">
        <v>351.392</v>
      </c>
      <c r="E296" s="230">
        <v>99.77</v>
      </c>
      <c r="F296" s="236">
        <v>1.2428585747218603</v>
      </c>
      <c r="G296" s="232">
        <v>14</v>
      </c>
      <c r="H296" s="232">
        <f t="shared" si="16"/>
        <v>35058.379840000001</v>
      </c>
      <c r="I296" s="76">
        <f t="shared" si="17"/>
        <v>1.037008609782132E-3</v>
      </c>
      <c r="J296" s="76">
        <f t="shared" si="18"/>
        <v>1.2888550427281183E-3</v>
      </c>
      <c r="K296" s="79">
        <f t="shared" si="19"/>
        <v>1.4518120536949848E-2</v>
      </c>
    </row>
    <row r="297" spans="2:11">
      <c r="B297" s="233" t="s">
        <v>686</v>
      </c>
      <c r="C297" s="234" t="s">
        <v>687</v>
      </c>
      <c r="D297" s="235">
        <v>84.218000000000004</v>
      </c>
      <c r="E297" s="230">
        <v>430.48</v>
      </c>
      <c r="F297" s="236" t="s">
        <v>98</v>
      </c>
      <c r="G297" s="232">
        <v>14</v>
      </c>
      <c r="H297" s="232">
        <f t="shared" si="16"/>
        <v>36254.164640000003</v>
      </c>
      <c r="I297" s="76">
        <f t="shared" si="17"/>
        <v>1.0723793011462484E-3</v>
      </c>
      <c r="J297" s="76" t="str">
        <f t="shared" si="18"/>
        <v/>
      </c>
      <c r="K297" s="79">
        <f t="shared" si="19"/>
        <v>1.5013310216047477E-2</v>
      </c>
    </row>
    <row r="298" spans="2:11">
      <c r="B298" s="233" t="s">
        <v>688</v>
      </c>
      <c r="C298" s="234" t="s">
        <v>689</v>
      </c>
      <c r="D298" s="235">
        <v>1150.3</v>
      </c>
      <c r="E298" s="230">
        <v>74.64</v>
      </c>
      <c r="F298" s="236">
        <v>2.6259378349410505</v>
      </c>
      <c r="G298" s="232">
        <v>16.5</v>
      </c>
      <c r="H298" s="232">
        <f t="shared" si="16"/>
        <v>85858.391999999993</v>
      </c>
      <c r="I298" s="76">
        <f t="shared" si="17"/>
        <v>2.5396465019887613E-3</v>
      </c>
      <c r="J298" s="76">
        <f t="shared" si="18"/>
        <v>6.6689538369479806E-3</v>
      </c>
      <c r="K298" s="79">
        <f t="shared" si="19"/>
        <v>4.1904167282814563E-2</v>
      </c>
    </row>
    <row r="299" spans="2:11">
      <c r="B299" s="233" t="s">
        <v>690</v>
      </c>
      <c r="C299" s="234" t="s">
        <v>691</v>
      </c>
      <c r="D299" s="235">
        <v>928.85</v>
      </c>
      <c r="E299" s="230">
        <v>19.309999999999999</v>
      </c>
      <c r="F299" s="236">
        <v>4.0393578456758155</v>
      </c>
      <c r="G299" s="232">
        <v>9.5</v>
      </c>
      <c r="H299" s="232">
        <f t="shared" si="16"/>
        <v>17936.093499999999</v>
      </c>
      <c r="I299" s="76">
        <f t="shared" si="17"/>
        <v>5.3054030078525534E-4</v>
      </c>
      <c r="J299" s="76">
        <f t="shared" si="18"/>
        <v>2.1430421264241281E-3</v>
      </c>
      <c r="K299" s="79">
        <f t="shared" si="19"/>
        <v>5.0401328574599261E-3</v>
      </c>
    </row>
    <row r="300" spans="2:11">
      <c r="B300" s="233" t="s">
        <v>692</v>
      </c>
      <c r="C300" s="234" t="s">
        <v>693</v>
      </c>
      <c r="D300" s="235">
        <v>315.80599999999998</v>
      </c>
      <c r="E300" s="230">
        <v>35.840000000000003</v>
      </c>
      <c r="F300" s="236">
        <v>1.339285714285714</v>
      </c>
      <c r="G300" s="232">
        <v>10.5</v>
      </c>
      <c r="H300" s="232">
        <f t="shared" si="16"/>
        <v>11318.48704</v>
      </c>
      <c r="I300" s="76">
        <f t="shared" si="17"/>
        <v>3.3479494955998161E-4</v>
      </c>
      <c r="J300" s="76">
        <f t="shared" si="18"/>
        <v>4.4838609316068956E-4</v>
      </c>
      <c r="K300" s="79">
        <f t="shared" si="19"/>
        <v>3.5153469703798068E-3</v>
      </c>
    </row>
    <row r="301" spans="2:11">
      <c r="B301" s="233" t="s">
        <v>692</v>
      </c>
      <c r="C301" s="234" t="s">
        <v>694</v>
      </c>
      <c r="D301" s="235">
        <v>247.096</v>
      </c>
      <c r="E301" s="230">
        <v>33.24</v>
      </c>
      <c r="F301" s="236">
        <v>1.4440433212996389</v>
      </c>
      <c r="G301" s="232"/>
      <c r="H301" s="232">
        <f t="shared" si="16"/>
        <v>0</v>
      </c>
      <c r="I301" s="76">
        <f t="shared" si="17"/>
        <v>0</v>
      </c>
      <c r="J301" s="76">
        <f t="shared" si="18"/>
        <v>0</v>
      </c>
      <c r="K301" s="79">
        <f t="shared" si="19"/>
        <v>0</v>
      </c>
    </row>
    <row r="302" spans="2:11">
      <c r="B302" s="233" t="s">
        <v>695</v>
      </c>
      <c r="C302" s="234" t="s">
        <v>696</v>
      </c>
      <c r="D302" s="235">
        <v>367.11500000000001</v>
      </c>
      <c r="E302" s="230">
        <v>66.97</v>
      </c>
      <c r="F302" s="236">
        <v>3.4045094818575476</v>
      </c>
      <c r="G302" s="232">
        <v>9.5</v>
      </c>
      <c r="H302" s="232">
        <f t="shared" si="16"/>
        <v>24585.69155</v>
      </c>
      <c r="I302" s="76">
        <f t="shared" si="17"/>
        <v>7.2723194657468252E-4</v>
      </c>
      <c r="J302" s="76">
        <f t="shared" si="18"/>
        <v>2.4758680576232282E-3</v>
      </c>
      <c r="K302" s="79">
        <f t="shared" si="19"/>
        <v>6.9087034924594842E-3</v>
      </c>
    </row>
    <row r="303" spans="2:11">
      <c r="B303" s="233" t="s">
        <v>697</v>
      </c>
      <c r="C303" s="234" t="s">
        <v>698</v>
      </c>
      <c r="D303" s="235">
        <v>419.101</v>
      </c>
      <c r="E303" s="230">
        <v>20.03</v>
      </c>
      <c r="F303" s="236" t="s">
        <v>98</v>
      </c>
      <c r="G303" s="232"/>
      <c r="H303" s="232">
        <f t="shared" si="16"/>
        <v>0</v>
      </c>
      <c r="I303" s="76">
        <f t="shared" si="17"/>
        <v>0</v>
      </c>
      <c r="J303" s="76" t="str">
        <f t="shared" si="18"/>
        <v/>
      </c>
      <c r="K303" s="79">
        <f t="shared" si="19"/>
        <v>0</v>
      </c>
    </row>
    <row r="304" spans="2:11">
      <c r="B304" s="233" t="s">
        <v>699</v>
      </c>
      <c r="C304" s="234" t="s">
        <v>700</v>
      </c>
      <c r="D304" s="235">
        <v>1485.039</v>
      </c>
      <c r="E304" s="230">
        <v>48.56</v>
      </c>
      <c r="F304" s="236">
        <v>3.7891268533772648</v>
      </c>
      <c r="G304" s="232">
        <v>6.5</v>
      </c>
      <c r="H304" s="232">
        <f t="shared" si="16"/>
        <v>72113.493839999996</v>
      </c>
      <c r="I304" s="76">
        <f t="shared" si="17"/>
        <v>2.1330795756918449E-3</v>
      </c>
      <c r="J304" s="76">
        <f t="shared" si="18"/>
        <v>8.0825091006445516E-3</v>
      </c>
      <c r="K304" s="79">
        <f t="shared" si="19"/>
        <v>1.3865017241996992E-2</v>
      </c>
    </row>
    <row r="305" spans="2:11">
      <c r="B305" s="233" t="s">
        <v>701</v>
      </c>
      <c r="C305" s="234" t="s">
        <v>702</v>
      </c>
      <c r="D305" s="235">
        <v>131.04900000000001</v>
      </c>
      <c r="E305" s="230">
        <v>58.43</v>
      </c>
      <c r="F305" s="236">
        <v>1.9168235495464661</v>
      </c>
      <c r="G305" s="232">
        <v>11</v>
      </c>
      <c r="H305" s="232">
        <f t="shared" si="16"/>
        <v>7657.1930700000003</v>
      </c>
      <c r="I305" s="76">
        <f t="shared" si="17"/>
        <v>2.2649578151053755E-4</v>
      </c>
      <c r="J305" s="76">
        <f t="shared" si="18"/>
        <v>4.3415244787232943E-4</v>
      </c>
      <c r="K305" s="79">
        <f t="shared" si="19"/>
        <v>2.4914535966159132E-3</v>
      </c>
    </row>
    <row r="306" spans="2:11">
      <c r="B306" s="233" t="s">
        <v>703</v>
      </c>
      <c r="C306" s="234" t="s">
        <v>704</v>
      </c>
      <c r="D306" s="235">
        <v>582.27499999999998</v>
      </c>
      <c r="E306" s="230">
        <v>25.04</v>
      </c>
      <c r="F306" s="236">
        <v>1.9968051118210861</v>
      </c>
      <c r="G306" s="232">
        <v>9.5</v>
      </c>
      <c r="H306" s="232">
        <f t="shared" si="16"/>
        <v>14580.165999999999</v>
      </c>
      <c r="I306" s="76">
        <f t="shared" si="17"/>
        <v>4.312737138183938E-4</v>
      </c>
      <c r="J306" s="76">
        <f t="shared" si="18"/>
        <v>8.6116955634663289E-4</v>
      </c>
      <c r="K306" s="79">
        <f t="shared" si="19"/>
        <v>4.0971002812747407E-3</v>
      </c>
    </row>
    <row r="307" spans="2:11">
      <c r="B307" s="233" t="s">
        <v>705</v>
      </c>
      <c r="C307" s="234" t="s">
        <v>706</v>
      </c>
      <c r="D307" s="235">
        <v>227.297</v>
      </c>
      <c r="E307" s="230">
        <v>123.04</v>
      </c>
      <c r="F307" s="236">
        <v>3.9011703511053311</v>
      </c>
      <c r="G307" s="232">
        <v>9.5</v>
      </c>
      <c r="H307" s="232">
        <f t="shared" si="16"/>
        <v>27966.622880000003</v>
      </c>
      <c r="I307" s="76">
        <f t="shared" si="17"/>
        <v>8.2723813380561405E-4</v>
      </c>
      <c r="J307" s="76">
        <f t="shared" si="18"/>
        <v>3.227196880906166E-3</v>
      </c>
      <c r="K307" s="79">
        <f t="shared" si="19"/>
        <v>7.8587622711533342E-3</v>
      </c>
    </row>
    <row r="308" spans="2:11">
      <c r="B308" s="233" t="s">
        <v>707</v>
      </c>
      <c r="C308" s="234" t="s">
        <v>708</v>
      </c>
      <c r="D308" s="235">
        <v>415.20699999999999</v>
      </c>
      <c r="E308" s="230">
        <v>164.44</v>
      </c>
      <c r="F308" s="236">
        <v>1.5811238141571395</v>
      </c>
      <c r="G308" s="232">
        <v>7.5</v>
      </c>
      <c r="H308" s="232">
        <f t="shared" si="16"/>
        <v>68276.639079999994</v>
      </c>
      <c r="I308" s="76">
        <f t="shared" si="17"/>
        <v>2.0195874109437215E-3</v>
      </c>
      <c r="J308" s="76">
        <f t="shared" si="18"/>
        <v>3.1932177502150792E-3</v>
      </c>
      <c r="K308" s="79">
        <f t="shared" si="19"/>
        <v>1.5146905582077912E-2</v>
      </c>
    </row>
    <row r="309" spans="2:11">
      <c r="B309" s="233" t="s">
        <v>709</v>
      </c>
      <c r="C309" s="234" t="s">
        <v>710</v>
      </c>
      <c r="D309" s="235">
        <v>162.76300000000001</v>
      </c>
      <c r="E309" s="230">
        <v>246.09</v>
      </c>
      <c r="F309" s="236">
        <v>1.3003372749806981</v>
      </c>
      <c r="G309" s="232">
        <v>5</v>
      </c>
      <c r="H309" s="232">
        <f t="shared" si="16"/>
        <v>40054.346669999999</v>
      </c>
      <c r="I309" s="76">
        <f t="shared" si="17"/>
        <v>1.1847867056479545E-3</v>
      </c>
      <c r="J309" s="76">
        <f t="shared" si="18"/>
        <v>1.5406223162556195E-3</v>
      </c>
      <c r="K309" s="79">
        <f t="shared" si="19"/>
        <v>5.9239335282397724E-3</v>
      </c>
    </row>
    <row r="310" spans="2:11">
      <c r="B310" s="233" t="s">
        <v>711</v>
      </c>
      <c r="C310" s="234" t="s">
        <v>712</v>
      </c>
      <c r="D310" s="235">
        <v>215.452</v>
      </c>
      <c r="E310" s="230">
        <v>39.99</v>
      </c>
      <c r="F310" s="236">
        <v>1.2503125781445361</v>
      </c>
      <c r="G310" s="232">
        <v>12</v>
      </c>
      <c r="H310" s="232">
        <f t="shared" si="16"/>
        <v>8615.9254799999999</v>
      </c>
      <c r="I310" s="76">
        <f t="shared" si="17"/>
        <v>2.5485458668592163E-4</v>
      </c>
      <c r="J310" s="76">
        <f t="shared" si="18"/>
        <v>3.1864789533123485E-4</v>
      </c>
      <c r="K310" s="79">
        <f t="shared" si="19"/>
        <v>3.0582550402310595E-3</v>
      </c>
    </row>
    <row r="311" spans="2:11">
      <c r="B311" s="233" t="s">
        <v>713</v>
      </c>
      <c r="C311" s="234" t="s">
        <v>714</v>
      </c>
      <c r="D311" s="235">
        <v>151.34800000000001</v>
      </c>
      <c r="E311" s="230">
        <v>56.51</v>
      </c>
      <c r="F311" s="236">
        <v>2.6897894178021589</v>
      </c>
      <c r="G311" s="232">
        <v>7.5</v>
      </c>
      <c r="H311" s="232">
        <f t="shared" si="16"/>
        <v>8552.6754799999999</v>
      </c>
      <c r="I311" s="76">
        <f t="shared" si="17"/>
        <v>2.529836846400181E-4</v>
      </c>
      <c r="J311" s="76">
        <f t="shared" si="18"/>
        <v>6.8047283782131927E-4</v>
      </c>
      <c r="K311" s="79">
        <f t="shared" si="19"/>
        <v>1.8973776348001356E-3</v>
      </c>
    </row>
    <row r="312" spans="2:11">
      <c r="B312" s="233" t="s">
        <v>715</v>
      </c>
      <c r="C312" s="234" t="s">
        <v>716</v>
      </c>
      <c r="D312" s="235">
        <v>126.08799999999999</v>
      </c>
      <c r="E312" s="230">
        <v>54.39</v>
      </c>
      <c r="F312" s="236" t="s">
        <v>98</v>
      </c>
      <c r="G312" s="232"/>
      <c r="H312" s="232">
        <f t="shared" si="16"/>
        <v>0</v>
      </c>
      <c r="I312" s="76">
        <f t="shared" si="17"/>
        <v>0</v>
      </c>
      <c r="J312" s="76" t="str">
        <f t="shared" si="18"/>
        <v/>
      </c>
      <c r="K312" s="79">
        <f t="shared" si="19"/>
        <v>0</v>
      </c>
    </row>
    <row r="313" spans="2:11">
      <c r="B313" s="233" t="s">
        <v>717</v>
      </c>
      <c r="C313" s="234" t="s">
        <v>718</v>
      </c>
      <c r="D313" s="235">
        <v>455.02499999999998</v>
      </c>
      <c r="E313" s="230">
        <v>18.38</v>
      </c>
      <c r="F313" s="236">
        <v>4.0805223068552774</v>
      </c>
      <c r="G313" s="232">
        <v>15.5</v>
      </c>
      <c r="H313" s="232">
        <f t="shared" si="16"/>
        <v>8363.3594999999987</v>
      </c>
      <c r="I313" s="76">
        <f t="shared" si="17"/>
        <v>2.4738381658777716E-4</v>
      </c>
      <c r="J313" s="76">
        <f t="shared" si="18"/>
        <v>1.0094551819414192E-3</v>
      </c>
      <c r="K313" s="79">
        <f t="shared" si="19"/>
        <v>3.8344491571105461E-3</v>
      </c>
    </row>
    <row r="314" spans="2:11">
      <c r="B314" s="233" t="s">
        <v>719</v>
      </c>
      <c r="C314" s="234" t="s">
        <v>720</v>
      </c>
      <c r="D314" s="235">
        <v>503.512</v>
      </c>
      <c r="E314" s="230">
        <v>311.95999999999998</v>
      </c>
      <c r="F314" s="236">
        <v>1.5001923323503012</v>
      </c>
      <c r="G314" s="232"/>
      <c r="H314" s="232">
        <f t="shared" si="16"/>
        <v>0</v>
      </c>
      <c r="I314" s="76">
        <f t="shared" si="17"/>
        <v>0</v>
      </c>
      <c r="J314" s="76">
        <f t="shared" si="18"/>
        <v>0</v>
      </c>
      <c r="K314" s="79">
        <f t="shared" si="19"/>
        <v>0</v>
      </c>
    </row>
    <row r="315" spans="2:11">
      <c r="B315" s="233" t="s">
        <v>721</v>
      </c>
      <c r="C315" s="234" t="s">
        <v>722</v>
      </c>
      <c r="D315" s="235">
        <v>282.81200000000001</v>
      </c>
      <c r="E315" s="230">
        <v>418.75</v>
      </c>
      <c r="F315" s="236">
        <v>0.64955223880597013</v>
      </c>
      <c r="G315" s="232">
        <v>17.5</v>
      </c>
      <c r="H315" s="232">
        <f t="shared" si="16"/>
        <v>118427.52500000001</v>
      </c>
      <c r="I315" s="76">
        <f t="shared" si="17"/>
        <v>3.5030244871746097E-3</v>
      </c>
      <c r="J315" s="76">
        <f t="shared" si="18"/>
        <v>2.2753973982364032E-3</v>
      </c>
      <c r="K315" s="79">
        <f t="shared" si="19"/>
        <v>6.1302928525555668E-2</v>
      </c>
    </row>
    <row r="316" spans="2:11">
      <c r="B316" s="233" t="s">
        <v>723</v>
      </c>
      <c r="C316" s="234" t="s">
        <v>724</v>
      </c>
      <c r="D316" s="235">
        <v>1756.1610000000001</v>
      </c>
      <c r="E316" s="230">
        <v>80.59</v>
      </c>
      <c r="F316" s="236">
        <v>3.4743764735078795</v>
      </c>
      <c r="G316" s="232">
        <v>10.5</v>
      </c>
      <c r="H316" s="232">
        <f t="shared" si="16"/>
        <v>141529.01499000003</v>
      </c>
      <c r="I316" s="76">
        <f t="shared" si="17"/>
        <v>4.1863545248933681E-3</v>
      </c>
      <c r="J316" s="76">
        <f t="shared" si="18"/>
        <v>1.4544971671052774E-2</v>
      </c>
      <c r="K316" s="79">
        <f t="shared" si="19"/>
        <v>4.3956722511380365E-2</v>
      </c>
    </row>
    <row r="317" spans="2:11">
      <c r="B317" s="233" t="s">
        <v>725</v>
      </c>
      <c r="C317" s="234" t="s">
        <v>726</v>
      </c>
      <c r="D317" s="235">
        <v>555.99099999999999</v>
      </c>
      <c r="E317" s="230">
        <v>65.2</v>
      </c>
      <c r="F317" s="236">
        <v>1.5521472392638036</v>
      </c>
      <c r="G317" s="232">
        <v>10</v>
      </c>
      <c r="H317" s="232">
        <f t="shared" si="16"/>
        <v>36250.6132</v>
      </c>
      <c r="I317" s="76">
        <f t="shared" si="17"/>
        <v>1.0722742514013962E-3</v>
      </c>
      <c r="J317" s="76">
        <f t="shared" si="18"/>
        <v>1.6643275190463388E-3</v>
      </c>
      <c r="K317" s="79">
        <f t="shared" si="19"/>
        <v>1.0722742514013962E-2</v>
      </c>
    </row>
    <row r="318" spans="2:11">
      <c r="B318" s="233" t="s">
        <v>727</v>
      </c>
      <c r="C318" s="234" t="s">
        <v>728</v>
      </c>
      <c r="D318" s="235">
        <v>423.71100000000001</v>
      </c>
      <c r="E318" s="230">
        <v>206.45</v>
      </c>
      <c r="F318" s="236">
        <v>1.5500121094696053</v>
      </c>
      <c r="G318" s="232">
        <v>12.5</v>
      </c>
      <c r="H318" s="232">
        <f t="shared" si="16"/>
        <v>87475.135949999996</v>
      </c>
      <c r="I318" s="76">
        <f t="shared" si="17"/>
        <v>2.5874689456845271E-3</v>
      </c>
      <c r="J318" s="76">
        <f t="shared" si="18"/>
        <v>4.0106081986875696E-3</v>
      </c>
      <c r="K318" s="79">
        <f t="shared" si="19"/>
        <v>3.2343361821056592E-2</v>
      </c>
    </row>
    <row r="319" spans="2:11">
      <c r="B319" s="233" t="s">
        <v>729</v>
      </c>
      <c r="C319" s="234" t="s">
        <v>730</v>
      </c>
      <c r="D319" s="235">
        <v>249.381</v>
      </c>
      <c r="E319" s="230">
        <v>71.989999999999995</v>
      </c>
      <c r="F319" s="236" t="s">
        <v>98</v>
      </c>
      <c r="G319" s="232">
        <v>25</v>
      </c>
      <c r="H319" s="232">
        <f t="shared" si="16"/>
        <v>17952.938189999997</v>
      </c>
      <c r="I319" s="76">
        <f t="shared" si="17"/>
        <v>5.3103855793914633E-4</v>
      </c>
      <c r="J319" s="76" t="str">
        <f t="shared" si="18"/>
        <v/>
      </c>
      <c r="K319" s="79">
        <f t="shared" si="19"/>
        <v>1.3275963948478658E-2</v>
      </c>
    </row>
    <row r="320" spans="2:11">
      <c r="B320" s="233" t="s">
        <v>731</v>
      </c>
      <c r="C320" s="234" t="s">
        <v>732</v>
      </c>
      <c r="D320" s="235">
        <v>496.10700000000003</v>
      </c>
      <c r="E320" s="230">
        <v>39.4</v>
      </c>
      <c r="F320" s="236">
        <v>3.9593908629441628</v>
      </c>
      <c r="G320" s="232">
        <v>8.5</v>
      </c>
      <c r="H320" s="232">
        <f t="shared" si="16"/>
        <v>19546.6158</v>
      </c>
      <c r="I320" s="76">
        <f t="shared" si="17"/>
        <v>5.7817871131558406E-4</v>
      </c>
      <c r="J320" s="76">
        <f t="shared" si="18"/>
        <v>2.2892355067317544E-3</v>
      </c>
      <c r="K320" s="79">
        <f t="shared" si="19"/>
        <v>4.914519046182465E-3</v>
      </c>
    </row>
    <row r="321" spans="2:11">
      <c r="B321" s="233" t="s">
        <v>733</v>
      </c>
      <c r="C321" s="234" t="s">
        <v>734</v>
      </c>
      <c r="D321" s="235">
        <v>65.92</v>
      </c>
      <c r="E321" s="230">
        <v>606.54999999999995</v>
      </c>
      <c r="F321" s="236" t="s">
        <v>98</v>
      </c>
      <c r="G321" s="232">
        <v>13</v>
      </c>
      <c r="H321" s="232">
        <f t="shared" si="16"/>
        <v>39983.775999999998</v>
      </c>
      <c r="I321" s="76">
        <f t="shared" si="17"/>
        <v>1.182699261997618E-3</v>
      </c>
      <c r="J321" s="76" t="str">
        <f t="shared" si="18"/>
        <v/>
      </c>
      <c r="K321" s="79">
        <f t="shared" si="19"/>
        <v>1.5375090405969034E-2</v>
      </c>
    </row>
    <row r="322" spans="2:11">
      <c r="B322" s="233" t="s">
        <v>735</v>
      </c>
      <c r="C322" s="234" t="s">
        <v>736</v>
      </c>
      <c r="D322" s="235">
        <v>275.97199999999998</v>
      </c>
      <c r="E322" s="230">
        <v>126.54</v>
      </c>
      <c r="F322" s="236">
        <v>2.6868974237395289</v>
      </c>
      <c r="G322" s="232">
        <v>5</v>
      </c>
      <c r="H322" s="232">
        <f t="shared" si="16"/>
        <v>34921.496879999999</v>
      </c>
      <c r="I322" s="76">
        <f t="shared" si="17"/>
        <v>1.0329596831431859E-3</v>
      </c>
      <c r="J322" s="76">
        <f t="shared" si="18"/>
        <v>2.775456711464226E-3</v>
      </c>
      <c r="K322" s="79">
        <f t="shared" si="19"/>
        <v>5.1647984157159295E-3</v>
      </c>
    </row>
    <row r="323" spans="2:11">
      <c r="B323" s="233" t="s">
        <v>737</v>
      </c>
      <c r="C323" s="234" t="s">
        <v>738</v>
      </c>
      <c r="D323" s="235">
        <v>376.04199999999997</v>
      </c>
      <c r="E323" s="230">
        <v>81.5</v>
      </c>
      <c r="F323" s="236">
        <v>3.0674846625766872</v>
      </c>
      <c r="G323" s="232">
        <v>-2</v>
      </c>
      <c r="H323" s="232">
        <f t="shared" si="16"/>
        <v>30647.422999999999</v>
      </c>
      <c r="I323" s="76">
        <f t="shared" si="17"/>
        <v>9.0653480462247549E-4</v>
      </c>
      <c r="J323" s="76">
        <f t="shared" si="18"/>
        <v>2.7807816092713972E-3</v>
      </c>
      <c r="K323" s="79">
        <f t="shared" si="19"/>
        <v>-1.813069609244951E-3</v>
      </c>
    </row>
    <row r="324" spans="2:11">
      <c r="B324" s="233" t="s">
        <v>739</v>
      </c>
      <c r="C324" s="234" t="s">
        <v>740</v>
      </c>
      <c r="D324" s="235">
        <v>239.97300000000001</v>
      </c>
      <c r="E324" s="230">
        <v>36.83</v>
      </c>
      <c r="F324" s="236">
        <v>1.8463209340211788</v>
      </c>
      <c r="G324" s="232">
        <v>9.5</v>
      </c>
      <c r="H324" s="232">
        <f t="shared" si="16"/>
        <v>8838.2055899999996</v>
      </c>
      <c r="I324" s="76">
        <f t="shared" si="17"/>
        <v>2.6142951652880961E-4</v>
      </c>
      <c r="J324" s="76">
        <f t="shared" si="18"/>
        <v>4.8268278913817696E-4</v>
      </c>
      <c r="K324" s="79">
        <f t="shared" si="19"/>
        <v>2.4835804070236912E-3</v>
      </c>
    </row>
    <row r="325" spans="2:11">
      <c r="B325" s="233" t="s">
        <v>741</v>
      </c>
      <c r="C325" s="234" t="s">
        <v>742</v>
      </c>
      <c r="D325" s="235">
        <v>253.637</v>
      </c>
      <c r="E325" s="230">
        <v>32.33</v>
      </c>
      <c r="F325" s="236">
        <v>3.4642746674914946</v>
      </c>
      <c r="G325" s="232"/>
      <c r="H325" s="232">
        <f t="shared" si="16"/>
        <v>0</v>
      </c>
      <c r="I325" s="76">
        <f t="shared" si="17"/>
        <v>0</v>
      </c>
      <c r="J325" s="76">
        <f t="shared" si="18"/>
        <v>0</v>
      </c>
      <c r="K325" s="79">
        <f t="shared" si="19"/>
        <v>0</v>
      </c>
    </row>
    <row r="326" spans="2:11">
      <c r="B326" s="233" t="s">
        <v>743</v>
      </c>
      <c r="C326" s="234" t="s">
        <v>744</v>
      </c>
      <c r="D326" s="235">
        <v>714.15</v>
      </c>
      <c r="E326" s="230">
        <v>20.350000000000001</v>
      </c>
      <c r="F326" s="236">
        <v>0.58968058968058956</v>
      </c>
      <c r="G326" s="232">
        <v>8.5</v>
      </c>
      <c r="H326" s="232">
        <f t="shared" si="16"/>
        <v>14532.952500000001</v>
      </c>
      <c r="I326" s="76">
        <f t="shared" si="17"/>
        <v>4.298771630872592E-4</v>
      </c>
      <c r="J326" s="76">
        <f t="shared" si="18"/>
        <v>2.5349021901951399E-4</v>
      </c>
      <c r="K326" s="79">
        <f t="shared" si="19"/>
        <v>3.6539558862417033E-3</v>
      </c>
    </row>
    <row r="327" spans="2:11">
      <c r="B327" s="233" t="s">
        <v>745</v>
      </c>
      <c r="C327" s="234" t="s">
        <v>746</v>
      </c>
      <c r="D327" s="235">
        <v>221.49600000000001</v>
      </c>
      <c r="E327" s="230">
        <v>74.959999999999994</v>
      </c>
      <c r="F327" s="236" t="s">
        <v>98</v>
      </c>
      <c r="G327" s="232">
        <v>25.5</v>
      </c>
      <c r="H327" s="232">
        <f t="shared" si="16"/>
        <v>16603.34016</v>
      </c>
      <c r="I327" s="76">
        <f t="shared" si="17"/>
        <v>4.911181513703811E-4</v>
      </c>
      <c r="J327" s="76" t="str">
        <f t="shared" si="18"/>
        <v/>
      </c>
      <c r="K327" s="79">
        <f t="shared" si="19"/>
        <v>1.2523512859944718E-2</v>
      </c>
    </row>
    <row r="328" spans="2:11">
      <c r="B328" s="233" t="s">
        <v>747</v>
      </c>
      <c r="C328" s="234" t="s">
        <v>748</v>
      </c>
      <c r="D328" s="235">
        <v>328.34199999999998</v>
      </c>
      <c r="E328" s="230">
        <v>118</v>
      </c>
      <c r="F328" s="236">
        <v>5.593220338983051</v>
      </c>
      <c r="G328" s="232">
        <v>2.5</v>
      </c>
      <c r="H328" s="232">
        <f t="shared" si="16"/>
        <v>38744.356</v>
      </c>
      <c r="I328" s="76">
        <f t="shared" si="17"/>
        <v>1.1460378641520246E-3</v>
      </c>
      <c r="J328" s="76">
        <f t="shared" si="18"/>
        <v>6.4100422910197989E-3</v>
      </c>
      <c r="K328" s="79">
        <f t="shared" si="19"/>
        <v>2.8650946603800617E-3</v>
      </c>
    </row>
    <row r="329" spans="2:11">
      <c r="B329" s="233" t="s">
        <v>749</v>
      </c>
      <c r="C329" s="234" t="s">
        <v>750</v>
      </c>
      <c r="D329" s="235">
        <v>128.94999999999999</v>
      </c>
      <c r="E329" s="230">
        <v>102.67</v>
      </c>
      <c r="F329" s="236">
        <v>2.960942826531606</v>
      </c>
      <c r="G329" s="232">
        <v>9.5</v>
      </c>
      <c r="H329" s="232">
        <f t="shared" si="16"/>
        <v>13239.296499999999</v>
      </c>
      <c r="I329" s="76">
        <f t="shared" si="17"/>
        <v>3.9161149261934754E-4</v>
      </c>
      <c r="J329" s="76">
        <f t="shared" si="18"/>
        <v>1.159539239858592E-3</v>
      </c>
      <c r="K329" s="79">
        <f t="shared" si="19"/>
        <v>3.7203091798838016E-3</v>
      </c>
    </row>
    <row r="330" spans="2:11">
      <c r="B330" s="233" t="s">
        <v>751</v>
      </c>
      <c r="C330" s="234" t="s">
        <v>752</v>
      </c>
      <c r="D330" s="235">
        <v>763.57799999999997</v>
      </c>
      <c r="E330" s="230">
        <v>49.02</v>
      </c>
      <c r="F330" s="236" t="s">
        <v>98</v>
      </c>
      <c r="G330" s="232"/>
      <c r="H330" s="232">
        <f t="shared" si="16"/>
        <v>0</v>
      </c>
      <c r="I330" s="76">
        <f t="shared" si="17"/>
        <v>0</v>
      </c>
      <c r="J330" s="76" t="str">
        <f t="shared" si="18"/>
        <v/>
      </c>
      <c r="K330" s="79">
        <f t="shared" si="19"/>
        <v>0</v>
      </c>
    </row>
    <row r="331" spans="2:11">
      <c r="B331" s="233" t="s">
        <v>753</v>
      </c>
      <c r="C331" s="234" t="s">
        <v>754</v>
      </c>
      <c r="D331" s="235">
        <v>139.81800000000001</v>
      </c>
      <c r="E331" s="230">
        <v>227.48</v>
      </c>
      <c r="F331" s="236">
        <v>2.7958501846316164</v>
      </c>
      <c r="G331" s="232">
        <v>6.5</v>
      </c>
      <c r="H331" s="232">
        <f t="shared" si="16"/>
        <v>31805.798640000001</v>
      </c>
      <c r="I331" s="76">
        <f t="shared" si="17"/>
        <v>9.4079895252446497E-4</v>
      </c>
      <c r="J331" s="76">
        <f t="shared" si="18"/>
        <v>2.6303329251167566E-3</v>
      </c>
      <c r="K331" s="79">
        <f t="shared" si="19"/>
        <v>6.115193191409022E-3</v>
      </c>
    </row>
    <row r="332" spans="2:11">
      <c r="B332" s="233" t="s">
        <v>755</v>
      </c>
      <c r="C332" s="234" t="s">
        <v>756</v>
      </c>
      <c r="D332" s="235">
        <v>376.42599999999999</v>
      </c>
      <c r="E332" s="230">
        <v>108.51</v>
      </c>
      <c r="F332" s="236">
        <v>4.4235554326790156</v>
      </c>
      <c r="G332" s="232">
        <v>5.5</v>
      </c>
      <c r="H332" s="232">
        <f t="shared" si="16"/>
        <v>40845.985260000001</v>
      </c>
      <c r="I332" s="76">
        <f t="shared" si="17"/>
        <v>1.2082029626858551E-3</v>
      </c>
      <c r="J332" s="76">
        <f t="shared" si="18"/>
        <v>5.3445527793678964E-3</v>
      </c>
      <c r="K332" s="79">
        <f t="shared" si="19"/>
        <v>6.6451162947722027E-3</v>
      </c>
    </row>
    <row r="333" spans="2:11">
      <c r="B333" s="233" t="s">
        <v>757</v>
      </c>
      <c r="C333" s="234" t="s">
        <v>758</v>
      </c>
      <c r="D333" s="235">
        <v>733.43899999999996</v>
      </c>
      <c r="E333" s="230">
        <v>179.98</v>
      </c>
      <c r="F333" s="236">
        <v>3.3781531281253474</v>
      </c>
      <c r="G333" s="232">
        <v>11.5</v>
      </c>
      <c r="H333" s="232">
        <f t="shared" si="16"/>
        <v>132004.35121999998</v>
      </c>
      <c r="I333" s="76">
        <f t="shared" si="17"/>
        <v>3.9046199330540553E-3</v>
      </c>
      <c r="J333" s="76">
        <f t="shared" si="18"/>
        <v>1.3190404040987142E-2</v>
      </c>
      <c r="K333" s="79">
        <f t="shared" si="19"/>
        <v>4.4903129230121637E-2</v>
      </c>
    </row>
    <row r="334" spans="2:11">
      <c r="B334" s="233" t="s">
        <v>759</v>
      </c>
      <c r="C334" s="234" t="s">
        <v>760</v>
      </c>
      <c r="D334" s="235">
        <v>863.77300000000002</v>
      </c>
      <c r="E334" s="230">
        <v>42.4</v>
      </c>
      <c r="F334" s="236">
        <v>4.5047169811320753</v>
      </c>
      <c r="G334" s="232">
        <v>7.5</v>
      </c>
      <c r="H334" s="232">
        <f t="shared" si="16"/>
        <v>36623.975200000001</v>
      </c>
      <c r="I334" s="76">
        <f t="shared" si="17"/>
        <v>1.0833181048347977E-3</v>
      </c>
      <c r="J334" s="76">
        <f t="shared" si="18"/>
        <v>4.8800414628171309E-3</v>
      </c>
      <c r="K334" s="79">
        <f t="shared" si="19"/>
        <v>8.1248857862609835E-3</v>
      </c>
    </row>
    <row r="335" spans="2:11">
      <c r="B335" s="233" t="s">
        <v>761</v>
      </c>
      <c r="C335" s="234" t="s">
        <v>762</v>
      </c>
      <c r="D335" s="235">
        <v>100.127</v>
      </c>
      <c r="E335" s="230">
        <v>224.05</v>
      </c>
      <c r="F335" s="236">
        <v>0.76768578442311974</v>
      </c>
      <c r="G335" s="232">
        <v>11.5</v>
      </c>
      <c r="H335" s="232">
        <f t="shared" si="16"/>
        <v>22433.45435</v>
      </c>
      <c r="I335" s="76">
        <f t="shared" si="17"/>
        <v>6.6356989154306618E-4</v>
      </c>
      <c r="J335" s="76">
        <f t="shared" si="18"/>
        <v>5.0941317270880321E-4</v>
      </c>
      <c r="K335" s="79">
        <f t="shared" si="19"/>
        <v>7.6310537527452607E-3</v>
      </c>
    </row>
    <row r="336" spans="2:11">
      <c r="B336" s="233" t="s">
        <v>763</v>
      </c>
      <c r="C336" s="234" t="s">
        <v>764</v>
      </c>
      <c r="D336" s="235">
        <v>149.798</v>
      </c>
      <c r="E336" s="230">
        <v>309.61</v>
      </c>
      <c r="F336" s="236">
        <v>0.60721552921417254</v>
      </c>
      <c r="G336" s="232">
        <v>10</v>
      </c>
      <c r="H336" s="232">
        <f t="shared" si="16"/>
        <v>46378.958780000001</v>
      </c>
      <c r="I336" s="76">
        <f t="shared" si="17"/>
        <v>1.3718654366542057E-3</v>
      </c>
      <c r="J336" s="76">
        <f t="shared" si="18"/>
        <v>8.3301799712861549E-4</v>
      </c>
      <c r="K336" s="79">
        <f t="shared" si="19"/>
        <v>1.3718654366542057E-2</v>
      </c>
    </row>
    <row r="337" spans="2:11">
      <c r="B337" s="233" t="s">
        <v>765</v>
      </c>
      <c r="C337" s="234" t="s">
        <v>766</v>
      </c>
      <c r="D337" s="235">
        <v>266.10700000000003</v>
      </c>
      <c r="E337" s="230">
        <v>432.12</v>
      </c>
      <c r="F337" s="236">
        <v>2.5918726279737108</v>
      </c>
      <c r="G337" s="232">
        <v>6.5</v>
      </c>
      <c r="H337" s="232">
        <f t="shared" si="16"/>
        <v>114990.15684000001</v>
      </c>
      <c r="I337" s="76">
        <f t="shared" si="17"/>
        <v>3.4013489279166218E-3</v>
      </c>
      <c r="J337" s="76">
        <f t="shared" si="18"/>
        <v>8.8158631844548179E-3</v>
      </c>
      <c r="K337" s="79">
        <f t="shared" si="19"/>
        <v>2.2108768031458042E-2</v>
      </c>
    </row>
    <row r="338" spans="2:11">
      <c r="B338" s="233" t="s">
        <v>767</v>
      </c>
      <c r="C338" s="234" t="s">
        <v>768</v>
      </c>
      <c r="D338" s="235">
        <v>209.137</v>
      </c>
      <c r="E338" s="230">
        <v>151.29</v>
      </c>
      <c r="F338" s="236">
        <v>1.2162072840240599</v>
      </c>
      <c r="G338" s="232">
        <v>6.5</v>
      </c>
      <c r="H338" s="232">
        <f t="shared" si="16"/>
        <v>31640.336729999999</v>
      </c>
      <c r="I338" s="76">
        <f t="shared" si="17"/>
        <v>9.3590467543453436E-4</v>
      </c>
      <c r="J338" s="76">
        <f t="shared" si="18"/>
        <v>1.1382540834156544E-3</v>
      </c>
      <c r="K338" s="79">
        <f t="shared" si="19"/>
        <v>6.0833803903244735E-3</v>
      </c>
    </row>
    <row r="339" spans="2:11">
      <c r="B339" s="233" t="s">
        <v>769</v>
      </c>
      <c r="C339" s="234" t="s">
        <v>770</v>
      </c>
      <c r="D339" s="235">
        <v>399</v>
      </c>
      <c r="E339" s="230">
        <v>124.62</v>
      </c>
      <c r="F339" s="236">
        <v>1.9258545979778523</v>
      </c>
      <c r="G339" s="232"/>
      <c r="H339" s="232">
        <f t="shared" si="16"/>
        <v>0</v>
      </c>
      <c r="I339" s="76">
        <f t="shared" si="17"/>
        <v>0</v>
      </c>
      <c r="J339" s="76">
        <f t="shared" si="18"/>
        <v>0</v>
      </c>
      <c r="K339" s="79">
        <f t="shared" si="19"/>
        <v>0</v>
      </c>
    </row>
    <row r="340" spans="2:11">
      <c r="B340" s="233" t="s">
        <v>771</v>
      </c>
      <c r="C340" s="234" t="s">
        <v>772</v>
      </c>
      <c r="D340" s="235">
        <v>60.405000000000001</v>
      </c>
      <c r="E340" s="230">
        <v>303.02</v>
      </c>
      <c r="F340" s="236" t="s">
        <v>98</v>
      </c>
      <c r="G340" s="232">
        <v>6</v>
      </c>
      <c r="H340" s="232">
        <f t="shared" si="16"/>
        <v>18303.9231</v>
      </c>
      <c r="I340" s="76">
        <f t="shared" si="17"/>
        <v>5.4142050870911122E-4</v>
      </c>
      <c r="J340" s="76" t="str">
        <f t="shared" si="18"/>
        <v/>
      </c>
      <c r="K340" s="79">
        <f t="shared" si="19"/>
        <v>3.2485230522546673E-3</v>
      </c>
    </row>
    <row r="341" spans="2:11">
      <c r="B341" s="233" t="s">
        <v>773</v>
      </c>
      <c r="C341" s="234" t="s">
        <v>774</v>
      </c>
      <c r="D341" s="235">
        <v>57.941000000000003</v>
      </c>
      <c r="E341" s="230">
        <v>215.69</v>
      </c>
      <c r="F341" s="236">
        <v>0.94580184524085498</v>
      </c>
      <c r="G341" s="232">
        <v>12</v>
      </c>
      <c r="H341" s="232">
        <f t="shared" ref="H341:H404" si="20">IF(G341&lt;&gt;"",D341*E341,0)</f>
        <v>12497.29429</v>
      </c>
      <c r="I341" s="76">
        <f t="shared" ref="I341:I404" si="21">IF(H341="Excl.","Excl.",H341/(SUM($H$20:$H$524)))</f>
        <v>3.6966345384062887E-4</v>
      </c>
      <c r="J341" s="76">
        <f t="shared" ref="J341:J404" si="22">IFERROR(I341*F341, "")</f>
        <v>3.4962837676057439E-4</v>
      </c>
      <c r="K341" s="79">
        <f t="shared" ref="K341:K404" si="23">IFERROR(I341*G341, "")</f>
        <v>4.4359614460875467E-3</v>
      </c>
    </row>
    <row r="342" spans="2:11">
      <c r="B342" s="233" t="s">
        <v>775</v>
      </c>
      <c r="C342" s="234" t="s">
        <v>776</v>
      </c>
      <c r="D342" s="235">
        <v>225.11</v>
      </c>
      <c r="E342" s="230">
        <v>162.44999999999999</v>
      </c>
      <c r="F342" s="236" t="s">
        <v>98</v>
      </c>
      <c r="G342" s="232">
        <v>12</v>
      </c>
      <c r="H342" s="232">
        <f t="shared" si="20"/>
        <v>36569.119500000001</v>
      </c>
      <c r="I342" s="76">
        <f t="shared" si="21"/>
        <v>1.0816955018093514E-3</v>
      </c>
      <c r="J342" s="76" t="str">
        <f t="shared" si="22"/>
        <v/>
      </c>
      <c r="K342" s="79">
        <f t="shared" si="23"/>
        <v>1.2980346021712216E-2</v>
      </c>
    </row>
    <row r="343" spans="2:11">
      <c r="B343" s="233" t="s">
        <v>777</v>
      </c>
      <c r="C343" s="234" t="s">
        <v>778</v>
      </c>
      <c r="D343" s="235">
        <v>124.73399999999999</v>
      </c>
      <c r="E343" s="230">
        <v>131.72999999999999</v>
      </c>
      <c r="F343" s="236">
        <v>3.3401654900174602</v>
      </c>
      <c r="G343" s="232">
        <v>15.5</v>
      </c>
      <c r="H343" s="232">
        <f t="shared" si="20"/>
        <v>16431.209819999996</v>
      </c>
      <c r="I343" s="76">
        <f t="shared" si="21"/>
        <v>4.8602662559539176E-4</v>
      </c>
      <c r="J343" s="76">
        <f t="shared" si="22"/>
        <v>1.6234093620433644E-3</v>
      </c>
      <c r="K343" s="79">
        <f t="shared" si="23"/>
        <v>7.5334126967285722E-3</v>
      </c>
    </row>
    <row r="344" spans="2:11">
      <c r="B344" s="233" t="s">
        <v>779</v>
      </c>
      <c r="C344" s="234" t="s">
        <v>780</v>
      </c>
      <c r="D344" s="235">
        <v>285.14800000000002</v>
      </c>
      <c r="E344" s="230">
        <v>79.150000000000006</v>
      </c>
      <c r="F344" s="236" t="s">
        <v>98</v>
      </c>
      <c r="G344" s="232">
        <v>21</v>
      </c>
      <c r="H344" s="232">
        <f t="shared" si="20"/>
        <v>22569.464200000002</v>
      </c>
      <c r="I344" s="76">
        <f t="shared" si="21"/>
        <v>6.6759299204311427E-4</v>
      </c>
      <c r="J344" s="76" t="str">
        <f t="shared" si="22"/>
        <v/>
      </c>
      <c r="K344" s="79">
        <f t="shared" si="23"/>
        <v>1.4019452832905399E-2</v>
      </c>
    </row>
    <row r="345" spans="2:11">
      <c r="B345" s="233" t="s">
        <v>781</v>
      </c>
      <c r="C345" s="234" t="s">
        <v>782</v>
      </c>
      <c r="D345" s="235">
        <v>36.045000000000002</v>
      </c>
      <c r="E345" s="230">
        <v>338</v>
      </c>
      <c r="F345" s="236">
        <v>1.3017751479289943</v>
      </c>
      <c r="G345" s="232">
        <v>16.5</v>
      </c>
      <c r="H345" s="232">
        <f t="shared" si="20"/>
        <v>12183.210000000001</v>
      </c>
      <c r="I345" s="76">
        <f t="shared" si="21"/>
        <v>3.6037300418454728E-4</v>
      </c>
      <c r="J345" s="76">
        <f t="shared" si="22"/>
        <v>4.6912462083195509E-4</v>
      </c>
      <c r="K345" s="79">
        <f t="shared" si="23"/>
        <v>5.9461545690450302E-3</v>
      </c>
    </row>
    <row r="346" spans="2:11">
      <c r="B346" s="233" t="s">
        <v>783</v>
      </c>
      <c r="C346" s="234" t="s">
        <v>784</v>
      </c>
      <c r="D346" s="235">
        <v>3.3149999999999999</v>
      </c>
      <c r="E346" s="230">
        <v>4376.21</v>
      </c>
      <c r="F346" s="236" t="s">
        <v>98</v>
      </c>
      <c r="G346" s="232">
        <v>5.5</v>
      </c>
      <c r="H346" s="232">
        <f t="shared" si="20"/>
        <v>14507.13615</v>
      </c>
      <c r="I346" s="76">
        <f t="shared" si="21"/>
        <v>4.2911352890492296E-4</v>
      </c>
      <c r="J346" s="76" t="str">
        <f t="shared" si="22"/>
        <v/>
      </c>
      <c r="K346" s="79">
        <f t="shared" si="23"/>
        <v>2.3601244089770761E-3</v>
      </c>
    </row>
    <row r="347" spans="2:11">
      <c r="B347" s="233" t="s">
        <v>785</v>
      </c>
      <c r="C347" s="234" t="s">
        <v>786</v>
      </c>
      <c r="D347" s="235">
        <v>222.536</v>
      </c>
      <c r="E347" s="230">
        <v>73.25</v>
      </c>
      <c r="F347" s="236">
        <v>2.7303754266211606</v>
      </c>
      <c r="G347" s="232">
        <v>8</v>
      </c>
      <c r="H347" s="232">
        <f t="shared" si="20"/>
        <v>16300.762000000001</v>
      </c>
      <c r="I347" s="76">
        <f t="shared" si="21"/>
        <v>4.8216804704485179E-4</v>
      </c>
      <c r="J347" s="76">
        <f t="shared" si="22"/>
        <v>1.3164997871531791E-3</v>
      </c>
      <c r="K347" s="79">
        <f t="shared" si="23"/>
        <v>3.8573443763588143E-3</v>
      </c>
    </row>
    <row r="348" spans="2:11">
      <c r="B348" s="233" t="s">
        <v>787</v>
      </c>
      <c r="C348" s="234" t="s">
        <v>788</v>
      </c>
      <c r="D348" s="235">
        <v>125.913</v>
      </c>
      <c r="E348" s="230">
        <v>100.1</v>
      </c>
      <c r="F348" s="236" t="s">
        <v>98</v>
      </c>
      <c r="G348" s="232">
        <v>7.5</v>
      </c>
      <c r="H348" s="232">
        <f t="shared" si="20"/>
        <v>12603.891299999999</v>
      </c>
      <c r="I348" s="76">
        <f t="shared" si="21"/>
        <v>3.7281653785796015E-4</v>
      </c>
      <c r="J348" s="76" t="str">
        <f t="shared" si="22"/>
        <v/>
      </c>
      <c r="K348" s="79">
        <f t="shared" si="23"/>
        <v>2.7961240339347011E-3</v>
      </c>
    </row>
    <row r="349" spans="2:11">
      <c r="B349" s="233" t="s">
        <v>789</v>
      </c>
      <c r="C349" s="234" t="s">
        <v>790</v>
      </c>
      <c r="D349" s="235">
        <v>244.47800000000001</v>
      </c>
      <c r="E349" s="230">
        <v>28.7</v>
      </c>
      <c r="F349" s="236" t="s">
        <v>98</v>
      </c>
      <c r="G349" s="232">
        <v>5</v>
      </c>
      <c r="H349" s="232">
        <f t="shared" si="20"/>
        <v>7016.5186000000003</v>
      </c>
      <c r="I349" s="76">
        <f t="shared" si="21"/>
        <v>2.0754496448791032E-4</v>
      </c>
      <c r="J349" s="76" t="str">
        <f t="shared" si="22"/>
        <v/>
      </c>
      <c r="K349" s="79">
        <f t="shared" si="23"/>
        <v>1.0377248224395516E-3</v>
      </c>
    </row>
    <row r="350" spans="2:11">
      <c r="B350" s="233" t="s">
        <v>791</v>
      </c>
      <c r="C350" s="234" t="s">
        <v>792</v>
      </c>
      <c r="D350" s="235">
        <v>113.761</v>
      </c>
      <c r="E350" s="230">
        <v>280.12</v>
      </c>
      <c r="F350" s="236">
        <v>0.42838783378552042</v>
      </c>
      <c r="G350" s="232">
        <v>12</v>
      </c>
      <c r="H350" s="232">
        <f t="shared" si="20"/>
        <v>31866.731319999999</v>
      </c>
      <c r="I350" s="76">
        <f t="shared" si="21"/>
        <v>9.4260130945212327E-4</v>
      </c>
      <c r="J350" s="76">
        <f t="shared" si="22"/>
        <v>4.0379893307959007E-4</v>
      </c>
      <c r="K350" s="79">
        <f t="shared" si="23"/>
        <v>1.131121571342548E-2</v>
      </c>
    </row>
    <row r="351" spans="2:11">
      <c r="B351" s="233" t="s">
        <v>793</v>
      </c>
      <c r="C351" s="234" t="s">
        <v>794</v>
      </c>
      <c r="D351" s="235">
        <v>95.082999999999998</v>
      </c>
      <c r="E351" s="230">
        <v>108.37</v>
      </c>
      <c r="F351" s="236" t="s">
        <v>98</v>
      </c>
      <c r="G351" s="232">
        <v>16</v>
      </c>
      <c r="H351" s="232">
        <f t="shared" si="20"/>
        <v>10304.14471</v>
      </c>
      <c r="I351" s="76">
        <f t="shared" si="21"/>
        <v>3.0479123192451009E-4</v>
      </c>
      <c r="J351" s="76" t="str">
        <f t="shared" si="22"/>
        <v/>
      </c>
      <c r="K351" s="79">
        <f t="shared" si="23"/>
        <v>4.8766597107921614E-3</v>
      </c>
    </row>
    <row r="352" spans="2:11">
      <c r="B352" s="233" t="s">
        <v>795</v>
      </c>
      <c r="C352" s="234" t="s">
        <v>796</v>
      </c>
      <c r="D352" s="235">
        <v>328.86500000000001</v>
      </c>
      <c r="E352" s="230">
        <v>69.930000000000007</v>
      </c>
      <c r="F352" s="236">
        <v>2.2022022022022023</v>
      </c>
      <c r="G352" s="232">
        <v>6.5</v>
      </c>
      <c r="H352" s="232">
        <f t="shared" si="20"/>
        <v>22997.529450000002</v>
      </c>
      <c r="I352" s="76">
        <f t="shared" si="21"/>
        <v>6.802549391103904E-4</v>
      </c>
      <c r="J352" s="76">
        <f t="shared" si="22"/>
        <v>1.4980589249678268E-3</v>
      </c>
      <c r="K352" s="79">
        <f t="shared" si="23"/>
        <v>4.4216571042175372E-3</v>
      </c>
    </row>
    <row r="353" spans="2:11">
      <c r="B353" s="233" t="s">
        <v>797</v>
      </c>
      <c r="C353" s="234" t="s">
        <v>798</v>
      </c>
      <c r="D353" s="235">
        <v>290.56200000000001</v>
      </c>
      <c r="E353" s="230">
        <v>53.73</v>
      </c>
      <c r="F353" s="236">
        <v>4.6045040014889267</v>
      </c>
      <c r="G353" s="232">
        <v>10</v>
      </c>
      <c r="H353" s="232">
        <f t="shared" si="20"/>
        <v>15611.89626</v>
      </c>
      <c r="I353" s="76">
        <f t="shared" si="21"/>
        <v>4.6179175736392111E-4</v>
      </c>
      <c r="J353" s="76">
        <f t="shared" si="22"/>
        <v>2.1263219946367783E-3</v>
      </c>
      <c r="K353" s="79">
        <f t="shared" si="23"/>
        <v>4.6179175736392108E-3</v>
      </c>
    </row>
    <row r="354" spans="2:11">
      <c r="B354" s="233" t="s">
        <v>799</v>
      </c>
      <c r="C354" s="234" t="s">
        <v>800</v>
      </c>
      <c r="D354" s="235">
        <v>232.42400000000001</v>
      </c>
      <c r="E354" s="230">
        <v>264.06</v>
      </c>
      <c r="F354" s="236">
        <v>0.90888434446716648</v>
      </c>
      <c r="G354" s="232">
        <v>14</v>
      </c>
      <c r="H354" s="232">
        <f t="shared" si="20"/>
        <v>61373.881440000005</v>
      </c>
      <c r="I354" s="76">
        <f t="shared" si="21"/>
        <v>1.8154074363816292E-3</v>
      </c>
      <c r="J354" s="76">
        <f t="shared" si="22"/>
        <v>1.6499953977565363E-3</v>
      </c>
      <c r="K354" s="79">
        <f t="shared" si="23"/>
        <v>2.541570410934281E-2</v>
      </c>
    </row>
    <row r="355" spans="2:11">
      <c r="B355" s="233" t="s">
        <v>801</v>
      </c>
      <c r="C355" s="234" t="s">
        <v>802</v>
      </c>
      <c r="D355" s="235">
        <v>275.75900000000001</v>
      </c>
      <c r="E355" s="230">
        <v>150.85</v>
      </c>
      <c r="F355" s="236" t="s">
        <v>98</v>
      </c>
      <c r="G355" s="232">
        <v>12</v>
      </c>
      <c r="H355" s="232">
        <f t="shared" si="20"/>
        <v>41598.245150000002</v>
      </c>
      <c r="I355" s="76">
        <f t="shared" si="21"/>
        <v>1.2304544182945851E-3</v>
      </c>
      <c r="J355" s="76" t="str">
        <f t="shared" si="22"/>
        <v/>
      </c>
      <c r="K355" s="79">
        <f t="shared" si="23"/>
        <v>1.4765453019535021E-2</v>
      </c>
    </row>
    <row r="356" spans="2:11">
      <c r="B356" s="233" t="s">
        <v>803</v>
      </c>
      <c r="C356" s="234" t="s">
        <v>804</v>
      </c>
      <c r="D356" s="235">
        <v>41.473999999999997</v>
      </c>
      <c r="E356" s="230">
        <v>394.71</v>
      </c>
      <c r="F356" s="236" t="s">
        <v>98</v>
      </c>
      <c r="G356" s="232">
        <v>14</v>
      </c>
      <c r="H356" s="232">
        <f t="shared" si="20"/>
        <v>16370.202539999998</v>
      </c>
      <c r="I356" s="76">
        <f t="shared" si="21"/>
        <v>4.8422206203860112E-4</v>
      </c>
      <c r="J356" s="76" t="str">
        <f t="shared" si="22"/>
        <v/>
      </c>
      <c r="K356" s="79">
        <f t="shared" si="23"/>
        <v>6.7791088685404156E-3</v>
      </c>
    </row>
    <row r="357" spans="2:11">
      <c r="B357" s="233" t="s">
        <v>805</v>
      </c>
      <c r="C357" s="234" t="s">
        <v>806</v>
      </c>
      <c r="D357" s="235">
        <v>67.212000000000003</v>
      </c>
      <c r="E357" s="230">
        <v>122.53</v>
      </c>
      <c r="F357" s="236">
        <v>0.65290133028646047</v>
      </c>
      <c r="G357" s="232">
        <v>11</v>
      </c>
      <c r="H357" s="232">
        <f t="shared" si="20"/>
        <v>8235.4863600000008</v>
      </c>
      <c r="I357" s="76">
        <f t="shared" si="21"/>
        <v>2.4360139573019444E-4</v>
      </c>
      <c r="J357" s="76">
        <f t="shared" si="22"/>
        <v>1.5904767533188243E-4</v>
      </c>
      <c r="K357" s="79">
        <f t="shared" si="23"/>
        <v>2.6796153530321389E-3</v>
      </c>
    </row>
    <row r="358" spans="2:11">
      <c r="B358" s="233" t="s">
        <v>807</v>
      </c>
      <c r="C358" s="234" t="s">
        <v>808</v>
      </c>
      <c r="D358" s="235">
        <v>161.67099999999999</v>
      </c>
      <c r="E358" s="230">
        <v>113.3</v>
      </c>
      <c r="F358" s="236">
        <v>1.9770520741394528</v>
      </c>
      <c r="G358" s="232">
        <v>15.5</v>
      </c>
      <c r="H358" s="232">
        <f t="shared" si="20"/>
        <v>18317.3243</v>
      </c>
      <c r="I358" s="76">
        <f t="shared" si="21"/>
        <v>5.4181690922290669E-4</v>
      </c>
      <c r="J358" s="76">
        <f t="shared" si="22"/>
        <v>1.0712002441829753E-3</v>
      </c>
      <c r="K358" s="79">
        <f t="shared" si="23"/>
        <v>8.3981620929550541E-3</v>
      </c>
    </row>
    <row r="359" spans="2:11">
      <c r="B359" s="233" t="s">
        <v>809</v>
      </c>
      <c r="C359" s="234" t="s">
        <v>810</v>
      </c>
      <c r="D359" s="235">
        <v>117.36499999999999</v>
      </c>
      <c r="E359" s="230">
        <v>133.84</v>
      </c>
      <c r="F359" s="236">
        <v>1.972504482964734</v>
      </c>
      <c r="G359" s="232">
        <v>7.5</v>
      </c>
      <c r="H359" s="232">
        <f t="shared" si="20"/>
        <v>15708.131600000001</v>
      </c>
      <c r="I359" s="76">
        <f t="shared" si="21"/>
        <v>4.6463834858122114E-4</v>
      </c>
      <c r="J359" s="76">
        <f t="shared" si="22"/>
        <v>9.1650122553378946E-4</v>
      </c>
      <c r="K359" s="79">
        <f t="shared" si="23"/>
        <v>3.4847876143591586E-3</v>
      </c>
    </row>
    <row r="360" spans="2:11">
      <c r="B360" s="233" t="s">
        <v>811</v>
      </c>
      <c r="C360" s="234" t="s">
        <v>812</v>
      </c>
      <c r="D360" s="235">
        <v>781.84900000000005</v>
      </c>
      <c r="E360" s="230">
        <v>75.599999999999994</v>
      </c>
      <c r="F360" s="236">
        <v>0.62169312169312174</v>
      </c>
      <c r="G360" s="232">
        <v>14</v>
      </c>
      <c r="H360" s="232">
        <f t="shared" si="20"/>
        <v>59107.784399999997</v>
      </c>
      <c r="I360" s="76">
        <f t="shared" si="21"/>
        <v>1.7483774666053129E-3</v>
      </c>
      <c r="J360" s="76">
        <f t="shared" si="22"/>
        <v>1.0869542451117688E-3</v>
      </c>
      <c r="K360" s="79">
        <f t="shared" si="23"/>
        <v>2.4477284532474382E-2</v>
      </c>
    </row>
    <row r="361" spans="2:11">
      <c r="B361" s="233" t="s">
        <v>813</v>
      </c>
      <c r="C361" s="234" t="s">
        <v>814</v>
      </c>
      <c r="D361" s="235">
        <v>116.196</v>
      </c>
      <c r="E361" s="230">
        <v>252.67</v>
      </c>
      <c r="F361" s="236">
        <v>1.7730636798986823</v>
      </c>
      <c r="G361" s="232">
        <v>10</v>
      </c>
      <c r="H361" s="232">
        <f t="shared" si="20"/>
        <v>29359.243319999998</v>
      </c>
      <c r="I361" s="76">
        <f t="shared" si="21"/>
        <v>8.6843112084692786E-4</v>
      </c>
      <c r="J361" s="76">
        <f t="shared" si="22"/>
        <v>1.5397836788673912E-3</v>
      </c>
      <c r="K361" s="79">
        <f t="shared" si="23"/>
        <v>8.6843112084692784E-3</v>
      </c>
    </row>
    <row r="362" spans="2:11">
      <c r="B362" s="233" t="s">
        <v>815</v>
      </c>
      <c r="C362" s="234" t="s">
        <v>816</v>
      </c>
      <c r="D362" s="235">
        <v>1223.952</v>
      </c>
      <c r="E362" s="230">
        <v>42.63</v>
      </c>
      <c r="F362" s="236">
        <v>3.7532254281022754</v>
      </c>
      <c r="G362" s="232">
        <v>5.5</v>
      </c>
      <c r="H362" s="232">
        <f t="shared" si="20"/>
        <v>52177.073760000007</v>
      </c>
      <c r="I362" s="76">
        <f t="shared" si="21"/>
        <v>1.5433706568671074E-3</v>
      </c>
      <c r="J362" s="76">
        <f t="shared" si="22"/>
        <v>5.7926179943405395E-3</v>
      </c>
      <c r="K362" s="79">
        <f t="shared" si="23"/>
        <v>8.488538612769091E-3</v>
      </c>
    </row>
    <row r="363" spans="2:11">
      <c r="B363" s="233" t="s">
        <v>817</v>
      </c>
      <c r="C363" s="234" t="s">
        <v>818</v>
      </c>
      <c r="D363" s="235">
        <v>456.28300000000002</v>
      </c>
      <c r="E363" s="230">
        <v>241.02</v>
      </c>
      <c r="F363" s="236">
        <v>2.3234586341382455</v>
      </c>
      <c r="G363" s="232">
        <v>9</v>
      </c>
      <c r="H363" s="232">
        <f t="shared" si="20"/>
        <v>109973.32866000001</v>
      </c>
      <c r="I363" s="76">
        <f t="shared" si="21"/>
        <v>3.2529537641868421E-3</v>
      </c>
      <c r="J363" s="76">
        <f t="shared" si="22"/>
        <v>7.5581035098524242E-3</v>
      </c>
      <c r="K363" s="79">
        <f t="shared" si="23"/>
        <v>2.9276583877681579E-2</v>
      </c>
    </row>
    <row r="364" spans="2:11">
      <c r="B364" s="233" t="s">
        <v>819</v>
      </c>
      <c r="C364" s="234" t="s">
        <v>820</v>
      </c>
      <c r="D364" s="235">
        <v>108.02800000000001</v>
      </c>
      <c r="E364" s="230">
        <v>659.11</v>
      </c>
      <c r="F364" s="236" t="s">
        <v>98</v>
      </c>
      <c r="G364" s="232">
        <v>12.5</v>
      </c>
      <c r="H364" s="232">
        <f t="shared" si="20"/>
        <v>71202.335080000004</v>
      </c>
      <c r="I364" s="76">
        <f t="shared" si="21"/>
        <v>2.1061279742969528E-3</v>
      </c>
      <c r="J364" s="76" t="str">
        <f t="shared" si="22"/>
        <v/>
      </c>
      <c r="K364" s="79">
        <f t="shared" si="23"/>
        <v>2.6326599678711909E-2</v>
      </c>
    </row>
    <row r="365" spans="2:11">
      <c r="B365" s="233" t="s">
        <v>821</v>
      </c>
      <c r="C365" s="234" t="s">
        <v>822</v>
      </c>
      <c r="D365" s="235">
        <v>508.72</v>
      </c>
      <c r="E365" s="230">
        <v>2485.63</v>
      </c>
      <c r="F365" s="236" t="s">
        <v>98</v>
      </c>
      <c r="G365" s="232">
        <v>26.5</v>
      </c>
      <c r="H365" s="232">
        <f t="shared" si="20"/>
        <v>1264489.6936000001</v>
      </c>
      <c r="I365" s="76">
        <f t="shared" si="21"/>
        <v>3.7402946320635504E-2</v>
      </c>
      <c r="J365" s="76" t="str">
        <f t="shared" si="22"/>
        <v/>
      </c>
      <c r="K365" s="79">
        <f t="shared" si="23"/>
        <v>0.99117807749684084</v>
      </c>
    </row>
    <row r="366" spans="2:11">
      <c r="B366" s="233" t="s">
        <v>823</v>
      </c>
      <c r="C366" s="234" t="s">
        <v>824</v>
      </c>
      <c r="D366" s="235">
        <v>72.825000000000003</v>
      </c>
      <c r="E366" s="230">
        <v>189.58</v>
      </c>
      <c r="F366" s="236">
        <v>1.0338643316805569</v>
      </c>
      <c r="G366" s="232">
        <v>10.5</v>
      </c>
      <c r="H366" s="232">
        <f t="shared" si="20"/>
        <v>13806.163500000001</v>
      </c>
      <c r="I366" s="76">
        <f t="shared" si="21"/>
        <v>4.0837912313405444E-4</v>
      </c>
      <c r="J366" s="76">
        <f t="shared" si="22"/>
        <v>4.2220860921128107E-4</v>
      </c>
      <c r="K366" s="79">
        <f t="shared" si="23"/>
        <v>4.2879807929075715E-3</v>
      </c>
    </row>
    <row r="367" spans="2:11">
      <c r="B367" s="233" t="s">
        <v>825</v>
      </c>
      <c r="C367" s="234" t="s">
        <v>826</v>
      </c>
      <c r="D367" s="235">
        <v>46.286000000000001</v>
      </c>
      <c r="E367" s="230">
        <v>104.34</v>
      </c>
      <c r="F367" s="236">
        <v>2.6356143377419974</v>
      </c>
      <c r="G367" s="232">
        <v>11.5</v>
      </c>
      <c r="H367" s="232">
        <f t="shared" si="20"/>
        <v>4829.4812400000001</v>
      </c>
      <c r="I367" s="76">
        <f t="shared" si="21"/>
        <v>1.4285353885484307E-4</v>
      </c>
      <c r="J367" s="76">
        <f t="shared" si="22"/>
        <v>3.7650683520300791E-4</v>
      </c>
      <c r="K367" s="79">
        <f t="shared" si="23"/>
        <v>1.6428156968306953E-3</v>
      </c>
    </row>
    <row r="368" spans="2:11">
      <c r="B368" s="233" t="s">
        <v>827</v>
      </c>
      <c r="C368" s="234" t="s">
        <v>828</v>
      </c>
      <c r="D368" s="235">
        <v>156.70699999999999</v>
      </c>
      <c r="E368" s="230">
        <v>117.6</v>
      </c>
      <c r="F368" s="236">
        <v>3.3333333333333335</v>
      </c>
      <c r="G368" s="232">
        <v>-1.5</v>
      </c>
      <c r="H368" s="232">
        <f t="shared" si="20"/>
        <v>18428.743199999997</v>
      </c>
      <c r="I368" s="76">
        <f t="shared" si="21"/>
        <v>5.4511262223416864E-4</v>
      </c>
      <c r="J368" s="76">
        <f t="shared" si="22"/>
        <v>1.8170420741138956E-3</v>
      </c>
      <c r="K368" s="79">
        <f t="shared" si="23"/>
        <v>-8.1766893335125297E-4</v>
      </c>
    </row>
    <row r="369" spans="2:11">
      <c r="B369" s="233" t="s">
        <v>829</v>
      </c>
      <c r="C369" s="234" t="s">
        <v>830</v>
      </c>
      <c r="D369" s="235">
        <v>597.13900000000001</v>
      </c>
      <c r="E369" s="230">
        <v>71.5</v>
      </c>
      <c r="F369" s="236">
        <v>1.118881118881119</v>
      </c>
      <c r="G369" s="232">
        <v>12</v>
      </c>
      <c r="H369" s="232">
        <f t="shared" si="20"/>
        <v>42695.438500000004</v>
      </c>
      <c r="I369" s="76">
        <f t="shared" si="21"/>
        <v>1.2629088259351667E-3</v>
      </c>
      <c r="J369" s="76">
        <f t="shared" si="22"/>
        <v>1.4130448402071797E-3</v>
      </c>
      <c r="K369" s="79">
        <f t="shared" si="23"/>
        <v>1.5154905911222E-2</v>
      </c>
    </row>
    <row r="370" spans="2:11">
      <c r="B370" s="233" t="s">
        <v>831</v>
      </c>
      <c r="C370" s="234" t="s">
        <v>832</v>
      </c>
      <c r="D370" s="235">
        <v>417.62299999999999</v>
      </c>
      <c r="E370" s="230">
        <v>34.119999999999997</v>
      </c>
      <c r="F370" s="236">
        <v>0.23446658851113719</v>
      </c>
      <c r="G370" s="232">
        <v>12.5</v>
      </c>
      <c r="H370" s="232">
        <f t="shared" si="20"/>
        <v>14249.296759999999</v>
      </c>
      <c r="I370" s="76">
        <f t="shared" si="21"/>
        <v>4.2148677408649569E-4</v>
      </c>
      <c r="J370" s="76">
        <f t="shared" si="22"/>
        <v>9.8824566022625025E-5</v>
      </c>
      <c r="K370" s="79">
        <f t="shared" si="23"/>
        <v>5.268584676081196E-3</v>
      </c>
    </row>
    <row r="371" spans="2:11">
      <c r="B371" s="233" t="s">
        <v>833</v>
      </c>
      <c r="C371" s="234" t="s">
        <v>834</v>
      </c>
      <c r="D371" s="235">
        <v>241.959</v>
      </c>
      <c r="E371" s="230">
        <v>232.47</v>
      </c>
      <c r="F371" s="236">
        <v>6.5040650406504055</v>
      </c>
      <c r="G371" s="232">
        <v>23</v>
      </c>
      <c r="H371" s="232">
        <f t="shared" si="20"/>
        <v>56248.208729999998</v>
      </c>
      <c r="I371" s="76">
        <f t="shared" si="21"/>
        <v>1.6637927081639056E-3</v>
      </c>
      <c r="J371" s="76">
        <f t="shared" si="22"/>
        <v>1.0821415988057921E-2</v>
      </c>
      <c r="K371" s="79">
        <f t="shared" si="23"/>
        <v>3.8267232287769827E-2</v>
      </c>
    </row>
    <row r="372" spans="2:11">
      <c r="B372" s="233" t="s">
        <v>835</v>
      </c>
      <c r="C372" s="234" t="s">
        <v>836</v>
      </c>
      <c r="D372" s="235">
        <v>408.096</v>
      </c>
      <c r="E372" s="230">
        <v>111.48</v>
      </c>
      <c r="F372" s="236">
        <v>3.5163257983494796</v>
      </c>
      <c r="G372" s="232">
        <v>11</v>
      </c>
      <c r="H372" s="232">
        <f t="shared" si="20"/>
        <v>45494.542079999999</v>
      </c>
      <c r="I372" s="76">
        <f t="shared" si="21"/>
        <v>1.3457048514611421E-3</v>
      </c>
      <c r="J372" s="76">
        <f t="shared" si="22"/>
        <v>4.7319366861568683E-3</v>
      </c>
      <c r="K372" s="79">
        <f t="shared" si="23"/>
        <v>1.4802753366072563E-2</v>
      </c>
    </row>
    <row r="373" spans="2:11">
      <c r="B373" s="233" t="s">
        <v>837</v>
      </c>
      <c r="C373" s="234" t="s">
        <v>838</v>
      </c>
      <c r="D373" s="235">
        <v>153.09899999999999</v>
      </c>
      <c r="E373" s="230">
        <v>286.79000000000002</v>
      </c>
      <c r="F373" s="236" t="s">
        <v>98</v>
      </c>
      <c r="G373" s="232">
        <v>12.5</v>
      </c>
      <c r="H373" s="232">
        <f t="shared" si="20"/>
        <v>43907.262210000001</v>
      </c>
      <c r="I373" s="76">
        <f t="shared" si="21"/>
        <v>1.2987539399005963E-3</v>
      </c>
      <c r="J373" s="76" t="str">
        <f t="shared" si="22"/>
        <v/>
      </c>
      <c r="K373" s="79">
        <f t="shared" si="23"/>
        <v>1.6234424248757453E-2</v>
      </c>
    </row>
    <row r="374" spans="2:11">
      <c r="B374" s="233" t="s">
        <v>839</v>
      </c>
      <c r="C374" s="234" t="s">
        <v>840</v>
      </c>
      <c r="D374" s="235">
        <v>127.181</v>
      </c>
      <c r="E374" s="230">
        <v>93.19</v>
      </c>
      <c r="F374" s="236" t="s">
        <v>98</v>
      </c>
      <c r="G374" s="232">
        <v>24.5</v>
      </c>
      <c r="H374" s="232">
        <f t="shared" si="20"/>
        <v>11851.997389999999</v>
      </c>
      <c r="I374" s="76">
        <f t="shared" si="21"/>
        <v>3.5057590774694949E-4</v>
      </c>
      <c r="J374" s="76" t="str">
        <f t="shared" si="22"/>
        <v/>
      </c>
      <c r="K374" s="79">
        <f t="shared" si="23"/>
        <v>8.589109739800262E-3</v>
      </c>
    </row>
    <row r="375" spans="2:11">
      <c r="B375" s="233" t="s">
        <v>841</v>
      </c>
      <c r="C375" s="234" t="s">
        <v>842</v>
      </c>
      <c r="D375" s="235">
        <v>127.26600000000001</v>
      </c>
      <c r="E375" s="230">
        <v>106.15</v>
      </c>
      <c r="F375" s="236">
        <v>2.0725388601036272</v>
      </c>
      <c r="G375" s="232">
        <v>9</v>
      </c>
      <c r="H375" s="232">
        <f t="shared" si="20"/>
        <v>13509.285900000001</v>
      </c>
      <c r="I375" s="76">
        <f t="shared" si="21"/>
        <v>3.9959763840325703E-4</v>
      </c>
      <c r="J375" s="76">
        <f t="shared" si="22"/>
        <v>8.2818163399638771E-4</v>
      </c>
      <c r="K375" s="79">
        <f t="shared" si="23"/>
        <v>3.5963787456293134E-3</v>
      </c>
    </row>
    <row r="376" spans="2:11">
      <c r="B376" s="233" t="s">
        <v>843</v>
      </c>
      <c r="C376" s="234" t="s">
        <v>844</v>
      </c>
      <c r="D376" s="235">
        <v>662.43399999999997</v>
      </c>
      <c r="E376" s="230">
        <v>300.36</v>
      </c>
      <c r="F376" s="236">
        <v>1.2917831935011319</v>
      </c>
      <c r="G376" s="232">
        <v>12.5</v>
      </c>
      <c r="H376" s="232">
        <f t="shared" si="20"/>
        <v>198968.67624</v>
      </c>
      <c r="I376" s="76">
        <f t="shared" si="21"/>
        <v>5.8853897778361648E-3</v>
      </c>
      <c r="J376" s="76">
        <f t="shared" si="22"/>
        <v>7.6026476022121184E-3</v>
      </c>
      <c r="K376" s="79">
        <f t="shared" si="23"/>
        <v>7.3567372222952065E-2</v>
      </c>
    </row>
    <row r="377" spans="2:11">
      <c r="B377" s="233" t="s">
        <v>845</v>
      </c>
      <c r="C377" s="234" t="s">
        <v>846</v>
      </c>
      <c r="D377" s="235">
        <v>55.462000000000003</v>
      </c>
      <c r="E377" s="230">
        <v>594.80999999999995</v>
      </c>
      <c r="F377" s="236" t="s">
        <v>98</v>
      </c>
      <c r="G377" s="232">
        <v>16.5</v>
      </c>
      <c r="H377" s="232">
        <f t="shared" si="20"/>
        <v>32989.352220000001</v>
      </c>
      <c r="I377" s="76">
        <f t="shared" si="21"/>
        <v>9.7580785077361083E-4</v>
      </c>
      <c r="J377" s="76" t="str">
        <f t="shared" si="22"/>
        <v/>
      </c>
      <c r="K377" s="79">
        <f t="shared" si="23"/>
        <v>1.610082953776458E-2</v>
      </c>
    </row>
    <row r="378" spans="2:11">
      <c r="B378" s="233" t="s">
        <v>847</v>
      </c>
      <c r="C378" s="234" t="s">
        <v>848</v>
      </c>
      <c r="D378" s="235">
        <v>288.2</v>
      </c>
      <c r="E378" s="230">
        <v>117.01</v>
      </c>
      <c r="F378" s="236">
        <v>1.9485514058627467</v>
      </c>
      <c r="G378" s="232">
        <v>10.5</v>
      </c>
      <c r="H378" s="232">
        <f t="shared" si="20"/>
        <v>33722.281999999999</v>
      </c>
      <c r="I378" s="76">
        <f t="shared" si="21"/>
        <v>9.9748753179978696E-4</v>
      </c>
      <c r="J378" s="76">
        <f t="shared" si="22"/>
        <v>1.9436557324190361E-3</v>
      </c>
      <c r="K378" s="79">
        <f t="shared" si="23"/>
        <v>1.0473619083897764E-2</v>
      </c>
    </row>
    <row r="379" spans="2:11">
      <c r="B379" s="233" t="s">
        <v>849</v>
      </c>
      <c r="C379" s="234" t="s">
        <v>850</v>
      </c>
      <c r="D379" s="235">
        <v>739.745</v>
      </c>
      <c r="E379" s="230">
        <v>160.29</v>
      </c>
      <c r="F379" s="236">
        <v>1.9714267889450372</v>
      </c>
      <c r="G379" s="232">
        <v>6</v>
      </c>
      <c r="H379" s="232">
        <f t="shared" si="20"/>
        <v>118573.72605</v>
      </c>
      <c r="I379" s="76">
        <f t="shared" si="21"/>
        <v>3.5073490380609059E-3</v>
      </c>
      <c r="J379" s="76">
        <f t="shared" si="22"/>
        <v>6.9144818518138765E-3</v>
      </c>
      <c r="K379" s="79">
        <f t="shared" si="23"/>
        <v>2.1044094228365437E-2</v>
      </c>
    </row>
    <row r="380" spans="2:11">
      <c r="B380" s="233" t="s">
        <v>851</v>
      </c>
      <c r="C380" s="234" t="s">
        <v>852</v>
      </c>
      <c r="D380" s="235">
        <v>570.93200000000002</v>
      </c>
      <c r="E380" s="230">
        <v>43.31</v>
      </c>
      <c r="F380" s="236">
        <v>3.6019395058877857</v>
      </c>
      <c r="G380" s="232">
        <v>10</v>
      </c>
      <c r="H380" s="232">
        <f t="shared" si="20"/>
        <v>24727.064920000001</v>
      </c>
      <c r="I380" s="76">
        <f t="shared" si="21"/>
        <v>7.314136972018648E-4</v>
      </c>
      <c r="J380" s="76">
        <f t="shared" si="22"/>
        <v>2.6345078910988435E-3</v>
      </c>
      <c r="K380" s="79">
        <f t="shared" si="23"/>
        <v>7.3141369720186485E-3</v>
      </c>
    </row>
    <row r="381" spans="2:11">
      <c r="B381" s="233" t="s">
        <v>853</v>
      </c>
      <c r="C381" s="234" t="s">
        <v>854</v>
      </c>
      <c r="D381" s="235">
        <v>109.545</v>
      </c>
      <c r="E381" s="230">
        <v>178.69</v>
      </c>
      <c r="F381" s="236" t="s">
        <v>98</v>
      </c>
      <c r="G381" s="232">
        <v>8.5</v>
      </c>
      <c r="H381" s="232">
        <f t="shared" si="20"/>
        <v>19574.59605</v>
      </c>
      <c r="I381" s="76">
        <f t="shared" si="21"/>
        <v>5.7900635253249936E-4</v>
      </c>
      <c r="J381" s="76" t="str">
        <f t="shared" si="22"/>
        <v/>
      </c>
      <c r="K381" s="79">
        <f t="shared" si="23"/>
        <v>4.9215539965262447E-3</v>
      </c>
    </row>
    <row r="382" spans="2:11">
      <c r="B382" s="233" t="s">
        <v>855</v>
      </c>
      <c r="C382" s="234" t="s">
        <v>856</v>
      </c>
      <c r="D382" s="235">
        <v>143.76900000000001</v>
      </c>
      <c r="E382" s="230">
        <v>115.98</v>
      </c>
      <c r="F382" s="236">
        <v>0.24142093464390416</v>
      </c>
      <c r="G382" s="232">
        <v>16.5</v>
      </c>
      <c r="H382" s="232">
        <f t="shared" si="20"/>
        <v>16674.32862</v>
      </c>
      <c r="I382" s="76">
        <f t="shared" si="21"/>
        <v>4.9321795303124345E-4</v>
      </c>
      <c r="J382" s="76">
        <f t="shared" si="22"/>
        <v>1.1907313920395601E-4</v>
      </c>
      <c r="K382" s="79">
        <f t="shared" si="23"/>
        <v>8.1380962250155175E-3</v>
      </c>
    </row>
    <row r="383" spans="2:11">
      <c r="B383" s="233" t="s">
        <v>857</v>
      </c>
      <c r="C383" s="234" t="s">
        <v>858</v>
      </c>
      <c r="D383" s="235">
        <v>137.173</v>
      </c>
      <c r="E383" s="230">
        <v>81.099999999999994</v>
      </c>
      <c r="F383" s="236" t="s">
        <v>98</v>
      </c>
      <c r="G383" s="232">
        <v>7</v>
      </c>
      <c r="H383" s="232">
        <f t="shared" si="20"/>
        <v>11124.730299999999</v>
      </c>
      <c r="I383" s="76">
        <f t="shared" si="21"/>
        <v>3.2906372614063611E-4</v>
      </c>
      <c r="J383" s="76" t="str">
        <f t="shared" si="22"/>
        <v/>
      </c>
      <c r="K383" s="79">
        <f t="shared" si="23"/>
        <v>2.3034460829844529E-3</v>
      </c>
    </row>
    <row r="384" spans="2:11">
      <c r="B384" s="233" t="s">
        <v>859</v>
      </c>
      <c r="C384" s="234" t="s">
        <v>52</v>
      </c>
      <c r="D384" s="235">
        <v>258.09199999999998</v>
      </c>
      <c r="E384" s="230">
        <v>92.9</v>
      </c>
      <c r="F384" s="236">
        <v>2.5403659849300322</v>
      </c>
      <c r="G384" s="232">
        <v>6.5</v>
      </c>
      <c r="H384" s="232">
        <f t="shared" si="20"/>
        <v>23976.746800000001</v>
      </c>
      <c r="I384" s="76">
        <f t="shared" si="21"/>
        <v>7.0921967813804656E-4</v>
      </c>
      <c r="J384" s="76">
        <f t="shared" si="22"/>
        <v>1.8016775461849191E-3</v>
      </c>
      <c r="K384" s="79">
        <f t="shared" si="23"/>
        <v>4.6099279078973023E-3</v>
      </c>
    </row>
    <row r="385" spans="2:11">
      <c r="B385" s="233" t="s">
        <v>860</v>
      </c>
      <c r="C385" s="234" t="s">
        <v>861</v>
      </c>
      <c r="D385" s="235">
        <v>87.025999999999996</v>
      </c>
      <c r="E385" s="230">
        <v>275.69</v>
      </c>
      <c r="F385" s="236" t="s">
        <v>98</v>
      </c>
      <c r="G385" s="232">
        <v>9</v>
      </c>
      <c r="H385" s="232">
        <f t="shared" si="20"/>
        <v>23992.197939999998</v>
      </c>
      <c r="I385" s="76">
        <f t="shared" si="21"/>
        <v>7.0967671480899575E-4</v>
      </c>
      <c r="J385" s="76" t="str">
        <f t="shared" si="22"/>
        <v/>
      </c>
      <c r="K385" s="79">
        <f t="shared" si="23"/>
        <v>6.3870904332809621E-3</v>
      </c>
    </row>
    <row r="386" spans="2:11">
      <c r="B386" s="233" t="s">
        <v>862</v>
      </c>
      <c r="C386" s="234" t="s">
        <v>863</v>
      </c>
      <c r="D386" s="235">
        <v>37.896999999999998</v>
      </c>
      <c r="E386" s="230">
        <v>403.49</v>
      </c>
      <c r="F386" s="236">
        <v>0.88230191578477779</v>
      </c>
      <c r="G386" s="232">
        <v>9.5</v>
      </c>
      <c r="H386" s="232">
        <f t="shared" si="20"/>
        <v>15291.060529999999</v>
      </c>
      <c r="I386" s="76">
        <f t="shared" si="21"/>
        <v>4.5230160363023001E-4</v>
      </c>
      <c r="J386" s="76">
        <f t="shared" si="22"/>
        <v>3.9906657139547911E-4</v>
      </c>
      <c r="K386" s="79">
        <f t="shared" si="23"/>
        <v>4.2968652344871853E-3</v>
      </c>
    </row>
    <row r="387" spans="2:11">
      <c r="B387" s="233" t="s">
        <v>864</v>
      </c>
      <c r="C387" s="234" t="s">
        <v>865</v>
      </c>
      <c r="D387" s="237">
        <v>2504.0140000000001</v>
      </c>
      <c r="E387" s="230">
        <v>185.47</v>
      </c>
      <c r="F387" s="236">
        <v>8.6267320860516528E-2</v>
      </c>
      <c r="G387" s="232">
        <v>21.5</v>
      </c>
      <c r="H387" s="232">
        <f t="shared" si="20"/>
        <v>464419.47658000002</v>
      </c>
      <c r="I387" s="76">
        <f t="shared" si="21"/>
        <v>1.3737286148473972E-2</v>
      </c>
      <c r="J387" s="76">
        <f t="shared" si="22"/>
        <v>1.1850788719231335E-3</v>
      </c>
      <c r="K387" s="79">
        <f t="shared" si="23"/>
        <v>0.29535165219219039</v>
      </c>
    </row>
    <row r="388" spans="2:11">
      <c r="B388" s="233" t="s">
        <v>866</v>
      </c>
      <c r="C388" s="234" t="s">
        <v>867</v>
      </c>
      <c r="D388" s="235">
        <v>146.08199999999999</v>
      </c>
      <c r="E388" s="230">
        <v>64.209999999999994</v>
      </c>
      <c r="F388" s="236">
        <v>1.24591185173649</v>
      </c>
      <c r="G388" s="232">
        <v>13.5</v>
      </c>
      <c r="H388" s="232">
        <f t="shared" si="20"/>
        <v>9379.9252199999992</v>
      </c>
      <c r="I388" s="76">
        <f t="shared" si="21"/>
        <v>2.7745330094103277E-4</v>
      </c>
      <c r="J388" s="76">
        <f t="shared" si="22"/>
        <v>3.4568235594584375E-4</v>
      </c>
      <c r="K388" s="79">
        <f t="shared" si="23"/>
        <v>3.7456195627039424E-3</v>
      </c>
    </row>
    <row r="389" spans="2:11">
      <c r="B389" s="233" t="s">
        <v>868</v>
      </c>
      <c r="C389" s="234" t="s">
        <v>869</v>
      </c>
      <c r="D389" s="235">
        <v>521.17100000000005</v>
      </c>
      <c r="E389" s="230">
        <v>80.900000000000006</v>
      </c>
      <c r="F389" s="236">
        <v>1.334981458590853</v>
      </c>
      <c r="G389" s="232">
        <v>7</v>
      </c>
      <c r="H389" s="232">
        <f t="shared" si="20"/>
        <v>42162.733900000007</v>
      </c>
      <c r="I389" s="76">
        <f t="shared" si="21"/>
        <v>1.2471517014133922E-3</v>
      </c>
      <c r="J389" s="76">
        <f t="shared" si="22"/>
        <v>1.6649243974369142E-3</v>
      </c>
      <c r="K389" s="79">
        <f t="shared" si="23"/>
        <v>8.7300619098937444E-3</v>
      </c>
    </row>
    <row r="390" spans="2:11">
      <c r="B390" s="233" t="s">
        <v>870</v>
      </c>
      <c r="C390" s="234" t="s">
        <v>871</v>
      </c>
      <c r="D390" s="235">
        <v>58.84</v>
      </c>
      <c r="E390" s="230">
        <v>487.64</v>
      </c>
      <c r="F390" s="236" t="s">
        <v>98</v>
      </c>
      <c r="G390" s="232">
        <v>6</v>
      </c>
      <c r="H390" s="232">
        <f t="shared" si="20"/>
        <v>28692.7376</v>
      </c>
      <c r="I390" s="76">
        <f t="shared" si="21"/>
        <v>8.4871622890772764E-4</v>
      </c>
      <c r="J390" s="76" t="str">
        <f t="shared" si="22"/>
        <v/>
      </c>
      <c r="K390" s="79">
        <f t="shared" si="23"/>
        <v>5.0922973734463658E-3</v>
      </c>
    </row>
    <row r="391" spans="2:11">
      <c r="B391" s="233" t="s">
        <v>872</v>
      </c>
      <c r="C391" s="234" t="s">
        <v>873</v>
      </c>
      <c r="D391" s="235">
        <v>358.95699999999999</v>
      </c>
      <c r="E391" s="230">
        <v>239.3</v>
      </c>
      <c r="F391" s="236" t="s">
        <v>98</v>
      </c>
      <c r="G391" s="232">
        <v>13</v>
      </c>
      <c r="H391" s="232">
        <f t="shared" si="20"/>
        <v>85898.410100000008</v>
      </c>
      <c r="I391" s="76">
        <f t="shared" si="21"/>
        <v>2.5408302165367959E-3</v>
      </c>
      <c r="J391" s="76" t="str">
        <f t="shared" si="22"/>
        <v/>
      </c>
      <c r="K391" s="79">
        <f t="shared" si="23"/>
        <v>3.3030792814978345E-2</v>
      </c>
    </row>
    <row r="392" spans="2:11">
      <c r="B392" s="233" t="s">
        <v>874</v>
      </c>
      <c r="C392" s="234" t="s">
        <v>875</v>
      </c>
      <c r="D392" s="235">
        <v>115.45699999999999</v>
      </c>
      <c r="E392" s="230">
        <v>119.51</v>
      </c>
      <c r="F392" s="236" t="s">
        <v>98</v>
      </c>
      <c r="G392" s="232">
        <v>12.5</v>
      </c>
      <c r="H392" s="232">
        <f t="shared" si="20"/>
        <v>13798.26607</v>
      </c>
      <c r="I392" s="76">
        <f t="shared" si="21"/>
        <v>4.0814552126932117E-4</v>
      </c>
      <c r="J392" s="76" t="str">
        <f t="shared" si="22"/>
        <v/>
      </c>
      <c r="K392" s="79">
        <f t="shared" si="23"/>
        <v>5.1018190158665143E-3</v>
      </c>
    </row>
    <row r="393" spans="2:11">
      <c r="B393" s="233" t="s">
        <v>876</v>
      </c>
      <c r="C393" s="234" t="s">
        <v>877</v>
      </c>
      <c r="D393" s="235">
        <v>315.786</v>
      </c>
      <c r="E393" s="230">
        <v>134.27000000000001</v>
      </c>
      <c r="F393" s="236">
        <v>1.370373128770388</v>
      </c>
      <c r="G393" s="232">
        <v>10.5</v>
      </c>
      <c r="H393" s="232">
        <f t="shared" si="20"/>
        <v>42400.586220000005</v>
      </c>
      <c r="I393" s="76">
        <f t="shared" si="21"/>
        <v>1.2541872491147505E-3</v>
      </c>
      <c r="J393" s="76">
        <f t="shared" si="22"/>
        <v>1.7187045046333066E-3</v>
      </c>
      <c r="K393" s="79">
        <f t="shared" si="23"/>
        <v>1.316896611570488E-2</v>
      </c>
    </row>
    <row r="394" spans="2:11">
      <c r="B394" s="233" t="s">
        <v>878</v>
      </c>
      <c r="C394" s="234" t="s">
        <v>879</v>
      </c>
      <c r="D394" s="235">
        <v>567.28599999999994</v>
      </c>
      <c r="E394" s="230">
        <v>51.92</v>
      </c>
      <c r="F394" s="236">
        <v>1.6949152542372881</v>
      </c>
      <c r="G394" s="232">
        <v>15.5</v>
      </c>
      <c r="H394" s="232">
        <f t="shared" si="20"/>
        <v>29453.489119999998</v>
      </c>
      <c r="I394" s="76">
        <f t="shared" si="21"/>
        <v>8.7121886250760483E-4</v>
      </c>
      <c r="J394" s="76">
        <f t="shared" si="22"/>
        <v>1.4766421398433979E-3</v>
      </c>
      <c r="K394" s="79">
        <f t="shared" si="23"/>
        <v>1.3503892368867875E-2</v>
      </c>
    </row>
    <row r="395" spans="2:11">
      <c r="B395" s="233" t="s">
        <v>880</v>
      </c>
      <c r="C395" s="234" t="s">
        <v>881</v>
      </c>
      <c r="D395" s="235">
        <v>341.85899999999998</v>
      </c>
      <c r="E395" s="230">
        <v>305.49</v>
      </c>
      <c r="F395" s="236">
        <v>2.6187436577302039</v>
      </c>
      <c r="G395" s="232">
        <v>5</v>
      </c>
      <c r="H395" s="232">
        <f t="shared" si="20"/>
        <v>104434.50590999999</v>
      </c>
      <c r="I395" s="76">
        <f t="shared" si="21"/>
        <v>3.0891182730426177E-3</v>
      </c>
      <c r="J395" s="76">
        <f t="shared" si="22"/>
        <v>8.0896088855088345E-3</v>
      </c>
      <c r="K395" s="79">
        <f t="shared" si="23"/>
        <v>1.5445591365213089E-2</v>
      </c>
    </row>
    <row r="396" spans="2:11">
      <c r="B396" s="233" t="s">
        <v>882</v>
      </c>
      <c r="C396" s="234" t="s">
        <v>883</v>
      </c>
      <c r="D396" s="235">
        <v>107.82899999999999</v>
      </c>
      <c r="E396" s="230">
        <v>347.11</v>
      </c>
      <c r="F396" s="236">
        <v>0.81818443721010625</v>
      </c>
      <c r="G396" s="232">
        <v>42.5</v>
      </c>
      <c r="H396" s="232">
        <f t="shared" si="20"/>
        <v>37428.524189999996</v>
      </c>
      <c r="I396" s="76">
        <f t="shared" si="21"/>
        <v>1.1071162447782068E-3</v>
      </c>
      <c r="J396" s="76">
        <f t="shared" si="22"/>
        <v>9.058252816600234E-4</v>
      </c>
      <c r="K396" s="79">
        <f t="shared" si="23"/>
        <v>4.7052440403073791E-2</v>
      </c>
    </row>
    <row r="397" spans="2:11">
      <c r="B397" s="233" t="s">
        <v>884</v>
      </c>
      <c r="C397" s="234" t="s">
        <v>885</v>
      </c>
      <c r="D397" s="235">
        <v>315.77199999999999</v>
      </c>
      <c r="E397" s="230">
        <v>161.36000000000001</v>
      </c>
      <c r="F397" s="236">
        <v>2.8383738225086761</v>
      </c>
      <c r="G397" s="232">
        <v>11.5</v>
      </c>
      <c r="H397" s="232">
        <f t="shared" si="20"/>
        <v>50952.969920000003</v>
      </c>
      <c r="I397" s="76">
        <f t="shared" si="21"/>
        <v>1.5071623030543898E-3</v>
      </c>
      <c r="J397" s="76">
        <f t="shared" si="22"/>
        <v>4.2778900272614677E-3</v>
      </c>
      <c r="K397" s="79">
        <f t="shared" si="23"/>
        <v>1.7332366485125483E-2</v>
      </c>
    </row>
    <row r="398" spans="2:11">
      <c r="B398" s="233" t="s">
        <v>886</v>
      </c>
      <c r="C398" s="234" t="s">
        <v>887</v>
      </c>
      <c r="D398" s="235">
        <v>185.37700000000001</v>
      </c>
      <c r="E398" s="230">
        <v>316.48</v>
      </c>
      <c r="F398" s="236">
        <v>0.88473205257836185</v>
      </c>
      <c r="G398" s="232">
        <v>9</v>
      </c>
      <c r="H398" s="232">
        <f t="shared" si="20"/>
        <v>58668.112960000006</v>
      </c>
      <c r="I398" s="76">
        <f t="shared" si="21"/>
        <v>1.7353722144848175E-3</v>
      </c>
      <c r="J398" s="76">
        <f t="shared" si="22"/>
        <v>1.5353394213086099E-3</v>
      </c>
      <c r="K398" s="79">
        <f t="shared" si="23"/>
        <v>1.5618349930363358E-2</v>
      </c>
    </row>
    <row r="399" spans="2:11">
      <c r="B399" s="233" t="s">
        <v>888</v>
      </c>
      <c r="C399" s="234" t="s">
        <v>889</v>
      </c>
      <c r="D399" s="235">
        <v>40.755000000000003</v>
      </c>
      <c r="E399" s="230">
        <v>2210.31</v>
      </c>
      <c r="F399" s="236" t="s">
        <v>98</v>
      </c>
      <c r="G399" s="232">
        <v>14</v>
      </c>
      <c r="H399" s="232">
        <f t="shared" si="20"/>
        <v>90081.184049999996</v>
      </c>
      <c r="I399" s="76">
        <f t="shared" si="21"/>
        <v>2.6645544906965914E-3</v>
      </c>
      <c r="J399" s="76" t="str">
        <f t="shared" si="22"/>
        <v/>
      </c>
      <c r="K399" s="79">
        <f t="shared" si="23"/>
        <v>3.7303762869752281E-2</v>
      </c>
    </row>
    <row r="400" spans="2:11">
      <c r="B400" s="233" t="s">
        <v>890</v>
      </c>
      <c r="C400" s="234" t="s">
        <v>891</v>
      </c>
      <c r="D400" s="235">
        <v>60.465000000000003</v>
      </c>
      <c r="E400" s="230">
        <v>167.41</v>
      </c>
      <c r="F400" s="236" t="s">
        <v>98</v>
      </c>
      <c r="G400" s="232">
        <v>7</v>
      </c>
      <c r="H400" s="232">
        <f t="shared" si="20"/>
        <v>10122.44565</v>
      </c>
      <c r="I400" s="76">
        <f t="shared" si="21"/>
        <v>2.9941666839735195E-4</v>
      </c>
      <c r="J400" s="76" t="str">
        <f t="shared" si="22"/>
        <v/>
      </c>
      <c r="K400" s="79">
        <f t="shared" si="23"/>
        <v>2.0959166787814635E-3</v>
      </c>
    </row>
    <row r="401" spans="2:11">
      <c r="B401" s="233" t="s">
        <v>892</v>
      </c>
      <c r="C401" s="234" t="s">
        <v>893</v>
      </c>
      <c r="D401" s="235">
        <v>160.899</v>
      </c>
      <c r="E401" s="230">
        <v>112.28</v>
      </c>
      <c r="F401" s="236" t="s">
        <v>98</v>
      </c>
      <c r="G401" s="232">
        <v>9.5</v>
      </c>
      <c r="H401" s="232">
        <f t="shared" si="20"/>
        <v>18065.739720000001</v>
      </c>
      <c r="I401" s="76">
        <f t="shared" si="21"/>
        <v>5.3437516842543974E-4</v>
      </c>
      <c r="J401" s="76" t="str">
        <f t="shared" si="22"/>
        <v/>
      </c>
      <c r="K401" s="79">
        <f t="shared" si="23"/>
        <v>5.0765641000416776E-3</v>
      </c>
    </row>
    <row r="402" spans="2:11">
      <c r="B402" s="233" t="s">
        <v>894</v>
      </c>
      <c r="C402" s="234" t="s">
        <v>895</v>
      </c>
      <c r="D402" s="235">
        <v>50.798999999999999</v>
      </c>
      <c r="E402" s="230">
        <v>241.51</v>
      </c>
      <c r="F402" s="236" t="s">
        <v>98</v>
      </c>
      <c r="G402" s="232">
        <v>6.5</v>
      </c>
      <c r="H402" s="232">
        <f t="shared" si="20"/>
        <v>12268.466489999999</v>
      </c>
      <c r="I402" s="76">
        <f t="shared" si="21"/>
        <v>3.62894846738975E-4</v>
      </c>
      <c r="J402" s="76" t="str">
        <f t="shared" si="22"/>
        <v/>
      </c>
      <c r="K402" s="79">
        <f t="shared" si="23"/>
        <v>2.3588165038033373E-3</v>
      </c>
    </row>
    <row r="403" spans="2:11">
      <c r="B403" s="233" t="s">
        <v>896</v>
      </c>
      <c r="C403" s="234" t="s">
        <v>897</v>
      </c>
      <c r="D403" s="235">
        <v>37.741999999999997</v>
      </c>
      <c r="E403" s="230">
        <v>263.61</v>
      </c>
      <c r="F403" s="236">
        <v>1.0621751830355448</v>
      </c>
      <c r="G403" s="232">
        <v>11.5</v>
      </c>
      <c r="H403" s="232">
        <f t="shared" si="20"/>
        <v>9949.1686200000004</v>
      </c>
      <c r="I403" s="76">
        <f t="shared" si="21"/>
        <v>2.9429122412960346E-4</v>
      </c>
      <c r="J403" s="76">
        <f t="shared" si="22"/>
        <v>3.125888348556161E-4</v>
      </c>
      <c r="K403" s="79">
        <f t="shared" si="23"/>
        <v>3.3843490774904399E-3</v>
      </c>
    </row>
    <row r="404" spans="2:11">
      <c r="B404" s="233" t="s">
        <v>898</v>
      </c>
      <c r="C404" s="234" t="s">
        <v>899</v>
      </c>
      <c r="D404" s="235">
        <v>660.428</v>
      </c>
      <c r="E404" s="230">
        <v>58.17</v>
      </c>
      <c r="F404" s="236">
        <v>6.8763967680935192</v>
      </c>
      <c r="G404" s="232">
        <v>29.5</v>
      </c>
      <c r="H404" s="232">
        <f t="shared" si="20"/>
        <v>38417.09676</v>
      </c>
      <c r="I404" s="76">
        <f t="shared" si="21"/>
        <v>1.1363577063392683E-3</v>
      </c>
      <c r="J404" s="76">
        <f t="shared" si="22"/>
        <v>7.8140464592695094E-3</v>
      </c>
      <c r="K404" s="79">
        <f t="shared" si="23"/>
        <v>3.3522552337008411E-2</v>
      </c>
    </row>
    <row r="405" spans="2:11">
      <c r="B405" s="233" t="s">
        <v>900</v>
      </c>
      <c r="C405" s="234" t="s">
        <v>901</v>
      </c>
      <c r="D405" s="235">
        <v>300.76400000000001</v>
      </c>
      <c r="E405" s="230">
        <v>2282.19</v>
      </c>
      <c r="F405" s="236" t="s">
        <v>98</v>
      </c>
      <c r="G405" s="232"/>
      <c r="H405" s="232">
        <f t="shared" ref="H405:H468" si="24">IF(G405&lt;&gt;"",D405*E405,0)</f>
        <v>0</v>
      </c>
      <c r="I405" s="76">
        <f t="shared" ref="I405:I468" si="25">IF(H405="Excl.","Excl.",H405/(SUM($H$20:$H$524)))</f>
        <v>0</v>
      </c>
      <c r="J405" s="76" t="str">
        <f t="shared" ref="J405:J468" si="26">IFERROR(I405*F405, "")</f>
        <v/>
      </c>
      <c r="K405" s="79">
        <f t="shared" ref="K405:K468" si="27">IFERROR(I405*G405, "")</f>
        <v>0</v>
      </c>
    </row>
    <row r="406" spans="2:11">
      <c r="B406" s="233" t="s">
        <v>902</v>
      </c>
      <c r="C406" s="234" t="s">
        <v>903</v>
      </c>
      <c r="D406" s="235">
        <v>39.287999999999997</v>
      </c>
      <c r="E406" s="230">
        <v>379.69</v>
      </c>
      <c r="F406" s="236">
        <v>0.33711712186257209</v>
      </c>
      <c r="G406" s="232">
        <v>17.5</v>
      </c>
      <c r="H406" s="232">
        <f t="shared" si="24"/>
        <v>14917.260719999998</v>
      </c>
      <c r="I406" s="76">
        <f t="shared" si="25"/>
        <v>4.4124480000513346E-4</v>
      </c>
      <c r="J406" s="76">
        <f t="shared" si="26"/>
        <v>1.4875117701455682E-4</v>
      </c>
      <c r="K406" s="79">
        <f t="shared" si="27"/>
        <v>7.7217840000898359E-3</v>
      </c>
    </row>
    <row r="407" spans="2:11">
      <c r="B407" s="233" t="s">
        <v>904</v>
      </c>
      <c r="C407" s="234" t="s">
        <v>905</v>
      </c>
      <c r="D407" s="235">
        <v>46.9</v>
      </c>
      <c r="E407" s="230">
        <v>285.62</v>
      </c>
      <c r="F407" s="236">
        <v>0.47615713185351166</v>
      </c>
      <c r="G407" s="232">
        <v>15</v>
      </c>
      <c r="H407" s="232">
        <f t="shared" si="24"/>
        <v>13395.578</v>
      </c>
      <c r="I407" s="76">
        <f t="shared" si="25"/>
        <v>3.9623421796459464E-4</v>
      </c>
      <c r="J407" s="76">
        <f t="shared" si="26"/>
        <v>1.8866974876824056E-4</v>
      </c>
      <c r="K407" s="79">
        <f t="shared" si="27"/>
        <v>5.9435132694689195E-3</v>
      </c>
    </row>
    <row r="408" spans="2:11">
      <c r="B408" s="233" t="s">
        <v>906</v>
      </c>
      <c r="C408" s="234" t="s">
        <v>907</v>
      </c>
      <c r="D408" s="235">
        <v>444.274</v>
      </c>
      <c r="E408" s="230">
        <v>190.36</v>
      </c>
      <c r="F408" s="236" t="s">
        <v>98</v>
      </c>
      <c r="G408" s="232">
        <v>12.5</v>
      </c>
      <c r="H408" s="232">
        <f t="shared" si="24"/>
        <v>84571.998640000005</v>
      </c>
      <c r="I408" s="76">
        <f t="shared" si="25"/>
        <v>2.5015956566281175E-3</v>
      </c>
      <c r="J408" s="76" t="str">
        <f t="shared" si="26"/>
        <v/>
      </c>
      <c r="K408" s="79">
        <f t="shared" si="27"/>
        <v>3.1269945707851465E-2</v>
      </c>
    </row>
    <row r="409" spans="2:11">
      <c r="B409" s="233" t="s">
        <v>908</v>
      </c>
      <c r="C409" s="234" t="s">
        <v>909</v>
      </c>
      <c r="D409" s="235">
        <v>87.805000000000007</v>
      </c>
      <c r="E409" s="230">
        <v>114.24</v>
      </c>
      <c r="F409" s="236">
        <v>1.4355742296918768</v>
      </c>
      <c r="G409" s="232">
        <v>10.5</v>
      </c>
      <c r="H409" s="232">
        <f t="shared" si="24"/>
        <v>10030.843200000001</v>
      </c>
      <c r="I409" s="76">
        <f t="shared" si="25"/>
        <v>2.9670711565245431E-4</v>
      </c>
      <c r="J409" s="76">
        <f t="shared" si="26"/>
        <v>4.2594508899687069E-4</v>
      </c>
      <c r="K409" s="79">
        <f t="shared" si="27"/>
        <v>3.1154247143507703E-3</v>
      </c>
    </row>
    <row r="410" spans="2:11">
      <c r="B410" s="233" t="s">
        <v>910</v>
      </c>
      <c r="C410" s="234" t="s">
        <v>911</v>
      </c>
      <c r="D410" s="235">
        <v>300.113</v>
      </c>
      <c r="E410" s="230">
        <v>119.27</v>
      </c>
      <c r="F410" s="236">
        <v>0.70428439674687682</v>
      </c>
      <c r="G410" s="232">
        <v>11.5</v>
      </c>
      <c r="H410" s="232">
        <f t="shared" si="24"/>
        <v>35794.477509999997</v>
      </c>
      <c r="I410" s="76">
        <f t="shared" si="25"/>
        <v>1.0587819953439949E-3</v>
      </c>
      <c r="J410" s="76">
        <f t="shared" si="26"/>
        <v>7.4568363887729994E-4</v>
      </c>
      <c r="K410" s="79">
        <f t="shared" si="27"/>
        <v>1.2175992946455941E-2</v>
      </c>
    </row>
    <row r="411" spans="2:11">
      <c r="B411" s="233" t="s">
        <v>912</v>
      </c>
      <c r="C411" s="234" t="s">
        <v>913</v>
      </c>
      <c r="D411" s="235">
        <v>241.08500000000001</v>
      </c>
      <c r="E411" s="230">
        <v>501.93</v>
      </c>
      <c r="F411" s="236">
        <v>1.020062558524097</v>
      </c>
      <c r="G411" s="232">
        <v>12.5</v>
      </c>
      <c r="H411" s="232">
        <f t="shared" si="24"/>
        <v>121007.79405000001</v>
      </c>
      <c r="I411" s="76">
        <f t="shared" si="25"/>
        <v>3.579347501318904E-3</v>
      </c>
      <c r="J411" s="76">
        <f t="shared" si="26"/>
        <v>3.6511583700421951E-3</v>
      </c>
      <c r="K411" s="79">
        <f t="shared" si="27"/>
        <v>4.4741843766486301E-2</v>
      </c>
    </row>
    <row r="412" spans="2:11">
      <c r="B412" s="233" t="s">
        <v>914</v>
      </c>
      <c r="C412" s="234" t="s">
        <v>915</v>
      </c>
      <c r="D412" s="235">
        <v>250.37</v>
      </c>
      <c r="E412" s="230">
        <v>66.7</v>
      </c>
      <c r="F412" s="236" t="s">
        <v>98</v>
      </c>
      <c r="G412" s="232">
        <v>10</v>
      </c>
      <c r="H412" s="232">
        <f t="shared" si="24"/>
        <v>16699.679</v>
      </c>
      <c r="I412" s="76">
        <f t="shared" si="25"/>
        <v>4.9396780406375622E-4</v>
      </c>
      <c r="J412" s="76" t="str">
        <f t="shared" si="26"/>
        <v/>
      </c>
      <c r="K412" s="79">
        <f t="shared" si="27"/>
        <v>4.9396780406375622E-3</v>
      </c>
    </row>
    <row r="413" spans="2:11">
      <c r="B413" s="233" t="s">
        <v>916</v>
      </c>
      <c r="C413" s="234" t="s">
        <v>917</v>
      </c>
      <c r="D413" s="235">
        <v>359.41899999999998</v>
      </c>
      <c r="E413" s="230">
        <v>219.34</v>
      </c>
      <c r="F413" s="236">
        <v>1.8236527765113524</v>
      </c>
      <c r="G413" s="232">
        <v>7.5</v>
      </c>
      <c r="H413" s="232">
        <f t="shared" si="24"/>
        <v>78834.963459999999</v>
      </c>
      <c r="I413" s="76">
        <f t="shared" si="25"/>
        <v>2.3318971450758223E-3</v>
      </c>
      <c r="J413" s="76">
        <f t="shared" si="26"/>
        <v>4.2525707031564192E-3</v>
      </c>
      <c r="K413" s="79">
        <f t="shared" si="27"/>
        <v>1.7489228588068666E-2</v>
      </c>
    </row>
    <row r="414" spans="2:11">
      <c r="B414" s="233" t="s">
        <v>918</v>
      </c>
      <c r="C414" s="234" t="s">
        <v>919</v>
      </c>
      <c r="D414" s="235">
        <v>323.09500000000003</v>
      </c>
      <c r="E414" s="230">
        <v>31.52</v>
      </c>
      <c r="F414" s="236">
        <v>2.6649746192893402</v>
      </c>
      <c r="G414" s="232">
        <v>9</v>
      </c>
      <c r="H414" s="232">
        <f t="shared" si="24"/>
        <v>10183.954400000001</v>
      </c>
      <c r="I414" s="76">
        <f t="shared" si="25"/>
        <v>3.0123606517547003E-4</v>
      </c>
      <c r="J414" s="76">
        <f t="shared" si="26"/>
        <v>8.0278646810721715E-4</v>
      </c>
      <c r="K414" s="79">
        <f t="shared" si="27"/>
        <v>2.7111245865792302E-3</v>
      </c>
    </row>
    <row r="415" spans="2:11">
      <c r="B415" s="233" t="s">
        <v>920</v>
      </c>
      <c r="C415" s="234" t="s">
        <v>921</v>
      </c>
      <c r="D415" s="235">
        <v>151.726</v>
      </c>
      <c r="E415" s="230">
        <v>624.67999999999995</v>
      </c>
      <c r="F415" s="236">
        <v>3.1247998975475446</v>
      </c>
      <c r="G415" s="232">
        <v>10</v>
      </c>
      <c r="H415" s="232">
        <f t="shared" si="24"/>
        <v>94780.197679999997</v>
      </c>
      <c r="I415" s="76">
        <f t="shared" si="25"/>
        <v>2.8035488656230055E-3</v>
      </c>
      <c r="J415" s="76">
        <f t="shared" si="26"/>
        <v>8.7605292080683017E-3</v>
      </c>
      <c r="K415" s="79">
        <f t="shared" si="27"/>
        <v>2.8035488656230054E-2</v>
      </c>
    </row>
    <row r="416" spans="2:11">
      <c r="B416" s="233" t="s">
        <v>922</v>
      </c>
      <c r="C416" s="234" t="s">
        <v>923</v>
      </c>
      <c r="D416" s="235">
        <v>193.74199999999999</v>
      </c>
      <c r="E416" s="230">
        <v>131.04</v>
      </c>
      <c r="F416" s="236">
        <v>2.7014652014652016</v>
      </c>
      <c r="G416" s="232">
        <v>4.5</v>
      </c>
      <c r="H416" s="232">
        <f t="shared" si="24"/>
        <v>25387.951679999998</v>
      </c>
      <c r="I416" s="76">
        <f t="shared" si="25"/>
        <v>7.5096238323181844E-4</v>
      </c>
      <c r="J416" s="76">
        <f t="shared" si="26"/>
        <v>2.0286987459101325E-3</v>
      </c>
      <c r="K416" s="79">
        <f t="shared" si="27"/>
        <v>3.3793307245431831E-3</v>
      </c>
    </row>
    <row r="417" spans="2:11">
      <c r="B417" s="233" t="s">
        <v>924</v>
      </c>
      <c r="C417" s="234" t="s">
        <v>925</v>
      </c>
      <c r="D417" s="235">
        <v>164.678</v>
      </c>
      <c r="E417" s="230">
        <v>157.37</v>
      </c>
      <c r="F417" s="236">
        <v>1.5250683103514011</v>
      </c>
      <c r="G417" s="232">
        <v>6</v>
      </c>
      <c r="H417" s="232">
        <f t="shared" si="24"/>
        <v>25915.37686</v>
      </c>
      <c r="I417" s="76">
        <f t="shared" si="25"/>
        <v>7.6656334526064142E-4</v>
      </c>
      <c r="J417" s="76">
        <f t="shared" si="26"/>
        <v>1.1690614657339641E-3</v>
      </c>
      <c r="K417" s="79">
        <f t="shared" si="27"/>
        <v>4.5993800715638487E-3</v>
      </c>
    </row>
    <row r="418" spans="2:11">
      <c r="B418" s="233" t="s">
        <v>926</v>
      </c>
      <c r="C418" s="234" t="s">
        <v>927</v>
      </c>
      <c r="D418" s="235">
        <v>108.309</v>
      </c>
      <c r="E418" s="230">
        <v>146.94</v>
      </c>
      <c r="F418" s="236">
        <v>1.8510956853137337</v>
      </c>
      <c r="G418" s="232">
        <v>9.5</v>
      </c>
      <c r="H418" s="232">
        <f t="shared" si="24"/>
        <v>15914.92446</v>
      </c>
      <c r="I418" s="76">
        <f t="shared" si="25"/>
        <v>4.7075517363817361E-4</v>
      </c>
      <c r="J418" s="76">
        <f t="shared" si="26"/>
        <v>8.7141287076074065E-4</v>
      </c>
      <c r="K418" s="79">
        <f t="shared" si="27"/>
        <v>4.4721741495626494E-3</v>
      </c>
    </row>
    <row r="419" spans="2:11">
      <c r="B419" s="233" t="s">
        <v>928</v>
      </c>
      <c r="C419" s="234" t="s">
        <v>929</v>
      </c>
      <c r="D419" s="235">
        <v>1550.11</v>
      </c>
      <c r="E419" s="230">
        <v>100</v>
      </c>
      <c r="F419" s="236">
        <v>5</v>
      </c>
      <c r="G419" s="232">
        <v>7</v>
      </c>
      <c r="H419" s="232">
        <f t="shared" si="24"/>
        <v>155011</v>
      </c>
      <c r="I419" s="76">
        <f t="shared" si="25"/>
        <v>4.5851446171945535E-3</v>
      </c>
      <c r="J419" s="76">
        <f t="shared" si="26"/>
        <v>2.2925723085972766E-2</v>
      </c>
      <c r="K419" s="79">
        <f t="shared" si="27"/>
        <v>3.2096012320361876E-2</v>
      </c>
    </row>
    <row r="420" spans="2:11">
      <c r="B420" s="233" t="s">
        <v>930</v>
      </c>
      <c r="C420" s="234" t="s">
        <v>931</v>
      </c>
      <c r="D420" s="235">
        <v>993.91700000000003</v>
      </c>
      <c r="E420" s="230">
        <v>175.94</v>
      </c>
      <c r="F420" s="236" t="s">
        <v>98</v>
      </c>
      <c r="G420" s="232">
        <v>16.5</v>
      </c>
      <c r="H420" s="232">
        <f t="shared" si="24"/>
        <v>174869.75698000001</v>
      </c>
      <c r="I420" s="76">
        <f t="shared" si="25"/>
        <v>5.1725563019848052E-3</v>
      </c>
      <c r="J420" s="76" t="str">
        <f t="shared" si="26"/>
        <v/>
      </c>
      <c r="K420" s="79">
        <f t="shared" si="27"/>
        <v>8.534717898274928E-2</v>
      </c>
    </row>
    <row r="421" spans="2:11">
      <c r="B421" s="233" t="s">
        <v>932</v>
      </c>
      <c r="C421" s="234" t="s">
        <v>933</v>
      </c>
      <c r="D421" s="235">
        <v>406.12299999999999</v>
      </c>
      <c r="E421" s="230">
        <v>43.96</v>
      </c>
      <c r="F421" s="236">
        <v>0.18198362147406735</v>
      </c>
      <c r="G421" s="232"/>
      <c r="H421" s="232">
        <f t="shared" si="24"/>
        <v>0</v>
      </c>
      <c r="I421" s="76">
        <f t="shared" si="25"/>
        <v>0</v>
      </c>
      <c r="J421" s="76">
        <f t="shared" si="26"/>
        <v>0</v>
      </c>
      <c r="K421" s="79">
        <f t="shared" si="27"/>
        <v>0</v>
      </c>
    </row>
    <row r="422" spans="2:11">
      <c r="B422" s="233" t="s">
        <v>934</v>
      </c>
      <c r="C422" s="234" t="s">
        <v>935</v>
      </c>
      <c r="D422" s="235">
        <v>40.067</v>
      </c>
      <c r="E422" s="230">
        <v>212.74</v>
      </c>
      <c r="F422" s="236">
        <v>2.2186706778226943</v>
      </c>
      <c r="G422" s="232">
        <v>10</v>
      </c>
      <c r="H422" s="232">
        <f t="shared" si="24"/>
        <v>8523.8535800000009</v>
      </c>
      <c r="I422" s="76">
        <f t="shared" si="25"/>
        <v>2.521311478546137E-4</v>
      </c>
      <c r="J422" s="76">
        <f t="shared" si="26"/>
        <v>5.5939598471080971E-4</v>
      </c>
      <c r="K422" s="79">
        <f t="shared" si="27"/>
        <v>2.5213114785461368E-3</v>
      </c>
    </row>
    <row r="423" spans="2:11">
      <c r="B423" s="233" t="s">
        <v>936</v>
      </c>
      <c r="C423" s="234" t="s">
        <v>937</v>
      </c>
      <c r="D423" s="235">
        <v>814.447</v>
      </c>
      <c r="E423" s="230">
        <v>65.680000000000007</v>
      </c>
      <c r="F423" s="236">
        <v>3.0450669914738122</v>
      </c>
      <c r="G423" s="232">
        <v>7.5</v>
      </c>
      <c r="H423" s="232">
        <f t="shared" si="24"/>
        <v>53492.878960000009</v>
      </c>
      <c r="I423" s="76">
        <f t="shared" si="25"/>
        <v>1.5822914891309896E-3</v>
      </c>
      <c r="J423" s="76">
        <f t="shared" si="26"/>
        <v>4.818183584442721E-3</v>
      </c>
      <c r="K423" s="79">
        <f t="shared" si="27"/>
        <v>1.1867186168482423E-2</v>
      </c>
    </row>
    <row r="424" spans="2:11">
      <c r="B424" s="233" t="s">
        <v>228</v>
      </c>
      <c r="C424" s="234" t="s">
        <v>938</v>
      </c>
      <c r="D424" s="235">
        <v>253.21799999999999</v>
      </c>
      <c r="E424" s="230">
        <v>14.19</v>
      </c>
      <c r="F424" s="236" t="s">
        <v>98</v>
      </c>
      <c r="G424" s="232"/>
      <c r="H424" s="232">
        <f t="shared" si="24"/>
        <v>0</v>
      </c>
      <c r="I424" s="76">
        <f t="shared" si="25"/>
        <v>0</v>
      </c>
      <c r="J424" s="76" t="str">
        <f t="shared" si="26"/>
        <v/>
      </c>
      <c r="K424" s="79">
        <f t="shared" si="27"/>
        <v>0</v>
      </c>
    </row>
    <row r="425" spans="2:11">
      <c r="B425" s="233" t="s">
        <v>939</v>
      </c>
      <c r="C425" s="234" t="s">
        <v>940</v>
      </c>
      <c r="D425" s="235">
        <v>263.99</v>
      </c>
      <c r="E425" s="230">
        <v>32.92</v>
      </c>
      <c r="F425" s="236">
        <v>3.0376670716889427</v>
      </c>
      <c r="G425" s="232">
        <v>10</v>
      </c>
      <c r="H425" s="232">
        <f t="shared" si="24"/>
        <v>8690.5508000000009</v>
      </c>
      <c r="I425" s="76">
        <f t="shared" si="25"/>
        <v>2.5706196477073124E-4</v>
      </c>
      <c r="J425" s="76">
        <f t="shared" si="26"/>
        <v>7.808686657677133E-4</v>
      </c>
      <c r="K425" s="79">
        <f t="shared" si="27"/>
        <v>2.5706196477073124E-3</v>
      </c>
    </row>
    <row r="426" spans="2:11">
      <c r="B426" s="233" t="s">
        <v>941</v>
      </c>
      <c r="C426" s="234" t="s">
        <v>942</v>
      </c>
      <c r="D426" s="235">
        <v>2174.2600000000002</v>
      </c>
      <c r="E426" s="230">
        <v>34.340000000000003</v>
      </c>
      <c r="F426" s="236">
        <v>1.1648223645894</v>
      </c>
      <c r="G426" s="232">
        <v>10</v>
      </c>
      <c r="H426" s="232">
        <f t="shared" si="24"/>
        <v>74664.088400000008</v>
      </c>
      <c r="I426" s="76">
        <f t="shared" si="25"/>
        <v>2.2085248338827457E-3</v>
      </c>
      <c r="J426" s="76">
        <f t="shared" si="26"/>
        <v>2.5725391192577118E-3</v>
      </c>
      <c r="K426" s="79">
        <f t="shared" si="27"/>
        <v>2.2085248338827457E-2</v>
      </c>
    </row>
    <row r="427" spans="2:11">
      <c r="B427" s="233" t="s">
        <v>943</v>
      </c>
      <c r="C427" s="234" t="s">
        <v>944</v>
      </c>
      <c r="D427" s="235">
        <v>621.75199999999995</v>
      </c>
      <c r="E427" s="230">
        <v>105.78</v>
      </c>
      <c r="F427" s="236" t="s">
        <v>98</v>
      </c>
      <c r="G427" s="232">
        <v>12.5</v>
      </c>
      <c r="H427" s="232">
        <f t="shared" si="24"/>
        <v>65768.926559999993</v>
      </c>
      <c r="I427" s="76">
        <f t="shared" si="25"/>
        <v>1.9454105811539044E-3</v>
      </c>
      <c r="J427" s="76" t="str">
        <f t="shared" si="26"/>
        <v/>
      </c>
      <c r="K427" s="79">
        <f t="shared" si="27"/>
        <v>2.4317632264423805E-2</v>
      </c>
    </row>
    <row r="428" spans="2:11">
      <c r="B428" s="233" t="s">
        <v>945</v>
      </c>
      <c r="C428" s="234" t="s">
        <v>946</v>
      </c>
      <c r="D428" s="235">
        <v>110.577</v>
      </c>
      <c r="E428" s="230">
        <v>265.49</v>
      </c>
      <c r="F428" s="236">
        <v>1.8833101058420281</v>
      </c>
      <c r="G428" s="232">
        <v>15</v>
      </c>
      <c r="H428" s="232">
        <f t="shared" si="24"/>
        <v>29357.087729999999</v>
      </c>
      <c r="I428" s="76">
        <f t="shared" si="25"/>
        <v>8.6836735961781913E-4</v>
      </c>
      <c r="J428" s="76">
        <f t="shared" si="26"/>
        <v>1.6354050239515974E-3</v>
      </c>
      <c r="K428" s="79">
        <f t="shared" si="27"/>
        <v>1.3025510394267286E-2</v>
      </c>
    </row>
    <row r="429" spans="2:11">
      <c r="B429" s="233" t="s">
        <v>947</v>
      </c>
      <c r="C429" s="234" t="s">
        <v>948</v>
      </c>
      <c r="D429" s="235">
        <v>52.81</v>
      </c>
      <c r="E429" s="230">
        <v>369.66</v>
      </c>
      <c r="F429" s="236" t="s">
        <v>98</v>
      </c>
      <c r="G429" s="232">
        <v>10.5</v>
      </c>
      <c r="H429" s="232">
        <f t="shared" si="24"/>
        <v>19521.744600000002</v>
      </c>
      <c r="I429" s="76">
        <f t="shared" si="25"/>
        <v>5.7744303417781224E-4</v>
      </c>
      <c r="J429" s="76" t="str">
        <f t="shared" si="26"/>
        <v/>
      </c>
      <c r="K429" s="79">
        <f t="shared" si="27"/>
        <v>6.0631518588670288E-3</v>
      </c>
    </row>
    <row r="430" spans="2:11">
      <c r="B430" s="233" t="s">
        <v>949</v>
      </c>
      <c r="C430" s="234" t="s">
        <v>950</v>
      </c>
      <c r="D430" s="235">
        <v>209.322</v>
      </c>
      <c r="E430" s="230">
        <v>120.75</v>
      </c>
      <c r="F430" s="236">
        <v>0.79503105590062118</v>
      </c>
      <c r="G430" s="232">
        <v>7</v>
      </c>
      <c r="H430" s="232">
        <f t="shared" si="24"/>
        <v>25275.6315</v>
      </c>
      <c r="I430" s="76">
        <f t="shared" si="25"/>
        <v>7.4764001082773535E-4</v>
      </c>
      <c r="J430" s="76">
        <f t="shared" si="26"/>
        <v>5.9439702724192625E-4</v>
      </c>
      <c r="K430" s="79">
        <f t="shared" si="27"/>
        <v>5.2334800757941474E-3</v>
      </c>
    </row>
    <row r="431" spans="2:11">
      <c r="B431" s="233" t="s">
        <v>951</v>
      </c>
      <c r="C431" s="234" t="s">
        <v>952</v>
      </c>
      <c r="D431" s="235">
        <v>330.66800000000001</v>
      </c>
      <c r="E431" s="230">
        <v>83.04</v>
      </c>
      <c r="F431" s="236" t="s">
        <v>98</v>
      </c>
      <c r="G431" s="232">
        <v>10</v>
      </c>
      <c r="H431" s="232">
        <f t="shared" si="24"/>
        <v>27458.670720000002</v>
      </c>
      <c r="I431" s="76">
        <f t="shared" si="25"/>
        <v>8.1221317356268711E-4</v>
      </c>
      <c r="J431" s="76" t="str">
        <f t="shared" si="26"/>
        <v/>
      </c>
      <c r="K431" s="79">
        <f t="shared" si="27"/>
        <v>8.1221317356268714E-3</v>
      </c>
    </row>
    <row r="432" spans="2:11">
      <c r="B432" s="233" t="s">
        <v>953</v>
      </c>
      <c r="C432" s="234" t="s">
        <v>954</v>
      </c>
      <c r="D432" s="235">
        <v>964.92100000000005</v>
      </c>
      <c r="E432" s="230">
        <v>363.38</v>
      </c>
      <c r="F432" s="236">
        <v>0.53938026308547526</v>
      </c>
      <c r="G432" s="232">
        <v>13.5</v>
      </c>
      <c r="H432" s="232">
        <f t="shared" si="24"/>
        <v>350632.99298000004</v>
      </c>
      <c r="I432" s="76">
        <f t="shared" si="25"/>
        <v>1.0371541247866685E-2</v>
      </c>
      <c r="J432" s="76">
        <f t="shared" si="26"/>
        <v>5.5942046468761908E-3</v>
      </c>
      <c r="K432" s="79">
        <f t="shared" si="27"/>
        <v>0.14001580684620024</v>
      </c>
    </row>
    <row r="433" spans="2:11">
      <c r="B433" s="233" t="s">
        <v>955</v>
      </c>
      <c r="C433" s="234" t="s">
        <v>956</v>
      </c>
      <c r="D433" s="235">
        <v>160.53800000000001</v>
      </c>
      <c r="E433" s="230">
        <v>85.78</v>
      </c>
      <c r="F433" s="236" t="s">
        <v>98</v>
      </c>
      <c r="G433" s="232">
        <v>13</v>
      </c>
      <c r="H433" s="232">
        <f t="shared" si="24"/>
        <v>13770.949640000001</v>
      </c>
      <c r="I433" s="76">
        <f t="shared" si="25"/>
        <v>4.0733751550214679E-4</v>
      </c>
      <c r="J433" s="76" t="str">
        <f t="shared" si="26"/>
        <v/>
      </c>
      <c r="K433" s="79">
        <f t="shared" si="27"/>
        <v>5.2953877015279082E-3</v>
      </c>
    </row>
    <row r="434" spans="2:11">
      <c r="B434" s="233" t="s">
        <v>957</v>
      </c>
      <c r="C434" s="234" t="s">
        <v>958</v>
      </c>
      <c r="D434" s="235">
        <v>560.43600000000004</v>
      </c>
      <c r="E434" s="230">
        <v>115.81</v>
      </c>
      <c r="F434" s="236">
        <v>1.3124946032294276</v>
      </c>
      <c r="G434" s="232">
        <v>6.5</v>
      </c>
      <c r="H434" s="232">
        <f t="shared" si="24"/>
        <v>64904.093160000004</v>
      </c>
      <c r="I434" s="76">
        <f t="shared" si="25"/>
        <v>1.9198292597716797E-3</v>
      </c>
      <c r="J434" s="76">
        <f t="shared" si="26"/>
        <v>2.5197655425722764E-3</v>
      </c>
      <c r="K434" s="79">
        <f t="shared" si="27"/>
        <v>1.2478890188515918E-2</v>
      </c>
    </row>
    <row r="435" spans="2:11">
      <c r="B435" s="233" t="s">
        <v>959</v>
      </c>
      <c r="C435" s="234" t="s">
        <v>960</v>
      </c>
      <c r="D435" s="235">
        <v>610.73099999999999</v>
      </c>
      <c r="E435" s="230">
        <v>99.15</v>
      </c>
      <c r="F435" s="236">
        <v>1.8961169944528491</v>
      </c>
      <c r="G435" s="232">
        <v>52</v>
      </c>
      <c r="H435" s="232">
        <f t="shared" si="24"/>
        <v>60553.978650000005</v>
      </c>
      <c r="I435" s="76">
        <f t="shared" si="25"/>
        <v>1.7911551390337552E-3</v>
      </c>
      <c r="J435" s="76">
        <f t="shared" si="26"/>
        <v>3.3962396988234589E-3</v>
      </c>
      <c r="K435" s="79">
        <f t="shared" si="27"/>
        <v>9.3140067229755277E-2</v>
      </c>
    </row>
    <row r="436" spans="2:11">
      <c r="B436" s="233" t="s">
        <v>961</v>
      </c>
      <c r="C436" s="234" t="s">
        <v>962</v>
      </c>
      <c r="D436" s="235">
        <v>27.962</v>
      </c>
      <c r="E436" s="230">
        <v>1455.61</v>
      </c>
      <c r="F436" s="236" t="s">
        <v>98</v>
      </c>
      <c r="G436" s="232">
        <v>20</v>
      </c>
      <c r="H436" s="232">
        <f t="shared" si="24"/>
        <v>40701.766819999997</v>
      </c>
      <c r="I436" s="76">
        <f t="shared" si="25"/>
        <v>1.2039370563703921E-3</v>
      </c>
      <c r="J436" s="76" t="str">
        <f t="shared" si="26"/>
        <v/>
      </c>
      <c r="K436" s="79">
        <f t="shared" si="27"/>
        <v>2.4078741127407842E-2</v>
      </c>
    </row>
    <row r="437" spans="2:11">
      <c r="B437" s="233" t="s">
        <v>963</v>
      </c>
      <c r="C437" s="234" t="s">
        <v>964</v>
      </c>
      <c r="D437" s="235">
        <v>115.91800000000001</v>
      </c>
      <c r="E437" s="230">
        <v>70.48</v>
      </c>
      <c r="F437" s="236" t="s">
        <v>98</v>
      </c>
      <c r="G437" s="232">
        <v>27</v>
      </c>
      <c r="H437" s="232">
        <f t="shared" si="24"/>
        <v>8169.9006400000007</v>
      </c>
      <c r="I437" s="76">
        <f t="shared" si="25"/>
        <v>2.4166140430363224E-4</v>
      </c>
      <c r="J437" s="76" t="str">
        <f t="shared" si="26"/>
        <v/>
      </c>
      <c r="K437" s="79">
        <f t="shared" si="27"/>
        <v>6.5248579161980708E-3</v>
      </c>
    </row>
    <row r="438" spans="2:11">
      <c r="B438" s="233" t="s">
        <v>965</v>
      </c>
      <c r="C438" s="234" t="s">
        <v>966</v>
      </c>
      <c r="D438" s="235">
        <v>227.44200000000001</v>
      </c>
      <c r="E438" s="230">
        <v>104.88</v>
      </c>
      <c r="F438" s="236" t="s">
        <v>98</v>
      </c>
      <c r="G438" s="232"/>
      <c r="H438" s="232">
        <f t="shared" si="24"/>
        <v>0</v>
      </c>
      <c r="I438" s="76">
        <f t="shared" si="25"/>
        <v>0</v>
      </c>
      <c r="J438" s="76" t="str">
        <f t="shared" si="26"/>
        <v/>
      </c>
      <c r="K438" s="79">
        <f t="shared" si="27"/>
        <v>0</v>
      </c>
    </row>
    <row r="439" spans="2:11">
      <c r="B439" s="233" t="s">
        <v>967</v>
      </c>
      <c r="C439" s="234" t="s">
        <v>968</v>
      </c>
      <c r="D439" s="235">
        <v>57.707999999999998</v>
      </c>
      <c r="E439" s="230">
        <v>181.88</v>
      </c>
      <c r="F439" s="236">
        <v>1.4954915328788212</v>
      </c>
      <c r="G439" s="232">
        <v>14</v>
      </c>
      <c r="H439" s="232">
        <f t="shared" si="24"/>
        <v>10495.931039999999</v>
      </c>
      <c r="I439" s="76">
        <f t="shared" si="25"/>
        <v>3.1046417164266551E-4</v>
      </c>
      <c r="J439" s="76">
        <f t="shared" si="26"/>
        <v>4.642965399538433E-4</v>
      </c>
      <c r="K439" s="79">
        <f t="shared" si="27"/>
        <v>4.3464984029973168E-3</v>
      </c>
    </row>
    <row r="440" spans="2:11">
      <c r="B440" s="233" t="s">
        <v>969</v>
      </c>
      <c r="C440" s="234" t="s">
        <v>970</v>
      </c>
      <c r="D440" s="235">
        <v>242.154</v>
      </c>
      <c r="E440" s="230">
        <v>35.9</v>
      </c>
      <c r="F440" s="236">
        <v>3.8997214484679668</v>
      </c>
      <c r="G440" s="232">
        <v>-10.5</v>
      </c>
      <c r="H440" s="232">
        <f t="shared" si="24"/>
        <v>8693.3285999999989</v>
      </c>
      <c r="I440" s="76">
        <f t="shared" si="25"/>
        <v>2.5714413064746025E-4</v>
      </c>
      <c r="J440" s="76">
        <f t="shared" si="26"/>
        <v>1.0027904816335498E-3</v>
      </c>
      <c r="K440" s="79">
        <f t="shared" si="27"/>
        <v>-2.7000133717983328E-3</v>
      </c>
    </row>
    <row r="441" spans="2:11">
      <c r="B441" s="233" t="s">
        <v>971</v>
      </c>
      <c r="C441" s="234" t="s">
        <v>972</v>
      </c>
      <c r="D441" s="235">
        <v>937.14599999999996</v>
      </c>
      <c r="E441" s="230">
        <v>20.72</v>
      </c>
      <c r="F441" s="236">
        <v>3.2818532818532824</v>
      </c>
      <c r="G441" s="232">
        <v>10.5</v>
      </c>
      <c r="H441" s="232">
        <f t="shared" si="24"/>
        <v>19417.665119999998</v>
      </c>
      <c r="I441" s="76">
        <f t="shared" si="25"/>
        <v>5.7436441738621398E-4</v>
      </c>
      <c r="J441" s="76">
        <f t="shared" si="26"/>
        <v>1.8849797481786947E-3</v>
      </c>
      <c r="K441" s="79">
        <f t="shared" si="27"/>
        <v>6.0308263825552466E-3</v>
      </c>
    </row>
    <row r="442" spans="2:11">
      <c r="B442" s="233" t="s">
        <v>973</v>
      </c>
      <c r="C442" s="234" t="s">
        <v>974</v>
      </c>
      <c r="D442" s="235">
        <v>529.66399999999999</v>
      </c>
      <c r="E442" s="230">
        <v>85.68</v>
      </c>
      <c r="F442" s="236" t="s">
        <v>98</v>
      </c>
      <c r="G442" s="232">
        <v>11.5</v>
      </c>
      <c r="H442" s="232">
        <f t="shared" si="24"/>
        <v>45381.611520000006</v>
      </c>
      <c r="I442" s="76">
        <f t="shared" si="25"/>
        <v>1.3423644243346752E-3</v>
      </c>
      <c r="J442" s="76" t="str">
        <f t="shared" si="26"/>
        <v/>
      </c>
      <c r="K442" s="79">
        <f t="shared" si="27"/>
        <v>1.5437190879848765E-2</v>
      </c>
    </row>
    <row r="443" spans="2:11">
      <c r="B443" s="233" t="s">
        <v>975</v>
      </c>
      <c r="C443" s="234" t="s">
        <v>976</v>
      </c>
      <c r="D443" s="235">
        <v>361.98899999999998</v>
      </c>
      <c r="E443" s="230">
        <v>62.42</v>
      </c>
      <c r="F443" s="236">
        <v>0.72092278115988462</v>
      </c>
      <c r="G443" s="232">
        <v>56.5</v>
      </c>
      <c r="H443" s="232">
        <f t="shared" si="24"/>
        <v>22595.35338</v>
      </c>
      <c r="I443" s="76">
        <f t="shared" si="25"/>
        <v>6.6835878049890495E-4</v>
      </c>
      <c r="J443" s="76">
        <f t="shared" si="26"/>
        <v>4.8183507084989942E-4</v>
      </c>
      <c r="K443" s="79">
        <f t="shared" si="27"/>
        <v>3.7762271098188131E-2</v>
      </c>
    </row>
    <row r="444" spans="2:11">
      <c r="B444" s="233" t="s">
        <v>977</v>
      </c>
      <c r="C444" s="234" t="s">
        <v>978</v>
      </c>
      <c r="D444" s="235">
        <v>984.57600000000002</v>
      </c>
      <c r="E444" s="230">
        <v>31.02</v>
      </c>
      <c r="F444" s="236">
        <v>2.3210831721470022</v>
      </c>
      <c r="G444" s="232"/>
      <c r="H444" s="232">
        <f t="shared" si="24"/>
        <v>0</v>
      </c>
      <c r="I444" s="76">
        <f t="shared" si="25"/>
        <v>0</v>
      </c>
      <c r="J444" s="76">
        <f t="shared" si="26"/>
        <v>0</v>
      </c>
      <c r="K444" s="79">
        <f t="shared" si="27"/>
        <v>0</v>
      </c>
    </row>
    <row r="445" spans="2:11">
      <c r="B445" s="233" t="s">
        <v>979</v>
      </c>
      <c r="C445" s="234" t="s">
        <v>980</v>
      </c>
      <c r="D445" s="235">
        <v>157.09399999999999</v>
      </c>
      <c r="E445" s="230">
        <v>174.75</v>
      </c>
      <c r="F445" s="236" t="s">
        <v>98</v>
      </c>
      <c r="G445" s="232"/>
      <c r="H445" s="232">
        <f t="shared" si="24"/>
        <v>0</v>
      </c>
      <c r="I445" s="76">
        <f t="shared" si="25"/>
        <v>0</v>
      </c>
      <c r="J445" s="76" t="str">
        <f t="shared" si="26"/>
        <v/>
      </c>
      <c r="K445" s="79">
        <f t="shared" si="27"/>
        <v>0</v>
      </c>
    </row>
    <row r="446" spans="2:11">
      <c r="B446" s="233" t="s">
        <v>981</v>
      </c>
      <c r="C446" s="234" t="s">
        <v>63</v>
      </c>
      <c r="D446" s="235">
        <v>226.99299999999999</v>
      </c>
      <c r="E446" s="230">
        <v>67.849999999999994</v>
      </c>
      <c r="F446" s="236">
        <v>3.3750921149594699</v>
      </c>
      <c r="G446" s="232">
        <v>7.5</v>
      </c>
      <c r="H446" s="232">
        <f t="shared" si="24"/>
        <v>15401.475049999999</v>
      </c>
      <c r="I446" s="76">
        <f t="shared" si="25"/>
        <v>4.5556760760438747E-4</v>
      </c>
      <c r="J446" s="76">
        <f t="shared" si="26"/>
        <v>1.537582640256518E-3</v>
      </c>
      <c r="K446" s="79">
        <f t="shared" si="27"/>
        <v>3.416757057032906E-3</v>
      </c>
    </row>
    <row r="447" spans="2:11">
      <c r="B447" s="233" t="s">
        <v>982</v>
      </c>
      <c r="C447" s="234" t="s">
        <v>983</v>
      </c>
      <c r="D447" s="235" t="s">
        <v>679</v>
      </c>
      <c r="E447" s="230" t="s">
        <v>679</v>
      </c>
      <c r="F447" s="236" t="s">
        <v>98</v>
      </c>
      <c r="G447" s="232"/>
      <c r="H447" s="232">
        <f t="shared" si="24"/>
        <v>0</v>
      </c>
      <c r="I447" s="76">
        <f t="shared" si="25"/>
        <v>0</v>
      </c>
      <c r="J447" s="76" t="str">
        <f t="shared" si="26"/>
        <v/>
      </c>
      <c r="K447" s="79">
        <f t="shared" si="27"/>
        <v>0</v>
      </c>
    </row>
    <row r="448" spans="2:11">
      <c r="B448" s="233" t="s">
        <v>985</v>
      </c>
      <c r="C448" s="234" t="s">
        <v>986</v>
      </c>
      <c r="D448" s="235">
        <v>209.114</v>
      </c>
      <c r="E448" s="230">
        <v>96.83</v>
      </c>
      <c r="F448" s="236">
        <v>1.6523804606010537</v>
      </c>
      <c r="G448" s="232">
        <v>19.5</v>
      </c>
      <c r="H448" s="232">
        <f t="shared" si="24"/>
        <v>20248.508620000001</v>
      </c>
      <c r="I448" s="76">
        <f t="shared" si="25"/>
        <v>5.9894033523563174E-4</v>
      </c>
      <c r="J448" s="76">
        <f t="shared" si="26"/>
        <v>9.8967730700920279E-4</v>
      </c>
      <c r="K448" s="79">
        <f t="shared" si="27"/>
        <v>1.1679336537094819E-2</v>
      </c>
    </row>
    <row r="449" spans="2:11">
      <c r="B449" s="233" t="s">
        <v>987</v>
      </c>
      <c r="C449" s="234" t="s">
        <v>988</v>
      </c>
      <c r="D449" s="235">
        <v>136.34200000000001</v>
      </c>
      <c r="E449" s="230">
        <v>103.51</v>
      </c>
      <c r="F449" s="236">
        <v>1.3911699352719542</v>
      </c>
      <c r="G449" s="232">
        <v>8.5</v>
      </c>
      <c r="H449" s="232">
        <f t="shared" si="24"/>
        <v>14112.760420000002</v>
      </c>
      <c r="I449" s="76">
        <f t="shared" si="25"/>
        <v>4.1744810028655614E-4</v>
      </c>
      <c r="J449" s="76">
        <f t="shared" si="26"/>
        <v>5.8074124665504856E-4</v>
      </c>
      <c r="K449" s="79">
        <f t="shared" si="27"/>
        <v>3.5483088524357271E-3</v>
      </c>
    </row>
    <row r="450" spans="2:11">
      <c r="B450" s="233" t="s">
        <v>989</v>
      </c>
      <c r="C450" s="234" t="s">
        <v>990</v>
      </c>
      <c r="D450" s="235">
        <v>346.92700000000002</v>
      </c>
      <c r="E450" s="230">
        <v>40.93</v>
      </c>
      <c r="F450" s="236">
        <v>1.2215978499877842</v>
      </c>
      <c r="G450" s="232"/>
      <c r="H450" s="232">
        <f t="shared" si="24"/>
        <v>0</v>
      </c>
      <c r="I450" s="76">
        <f t="shared" si="25"/>
        <v>0</v>
      </c>
      <c r="J450" s="76">
        <f t="shared" si="26"/>
        <v>0</v>
      </c>
      <c r="K450" s="79">
        <f t="shared" si="27"/>
        <v>0</v>
      </c>
    </row>
    <row r="451" spans="2:11">
      <c r="B451" s="233" t="s">
        <v>900</v>
      </c>
      <c r="C451" s="234" t="s">
        <v>991</v>
      </c>
      <c r="D451" s="235">
        <v>313.37599999999998</v>
      </c>
      <c r="E451" s="230">
        <v>2299.33</v>
      </c>
      <c r="F451" s="236" t="s">
        <v>98</v>
      </c>
      <c r="G451" s="232">
        <v>18.5</v>
      </c>
      <c r="H451" s="232">
        <f t="shared" si="24"/>
        <v>720554.8380799999</v>
      </c>
      <c r="I451" s="76">
        <f t="shared" si="25"/>
        <v>2.1313636691692877E-2</v>
      </c>
      <c r="J451" s="76" t="str">
        <f t="shared" si="26"/>
        <v/>
      </c>
      <c r="K451" s="79">
        <f t="shared" si="27"/>
        <v>0.39430227879631824</v>
      </c>
    </row>
    <row r="452" spans="2:11">
      <c r="B452" s="233" t="s">
        <v>992</v>
      </c>
      <c r="C452" s="234" t="s">
        <v>993</v>
      </c>
      <c r="D452" s="235">
        <v>322.17399999999998</v>
      </c>
      <c r="E452" s="230">
        <v>124.78</v>
      </c>
      <c r="F452" s="236">
        <v>1.7951594806860076</v>
      </c>
      <c r="G452" s="232">
        <v>10.5</v>
      </c>
      <c r="H452" s="232">
        <f t="shared" si="24"/>
        <v>40200.871719999996</v>
      </c>
      <c r="I452" s="76">
        <f t="shared" si="25"/>
        <v>1.1891208402854425E-3</v>
      </c>
      <c r="J452" s="76">
        <f t="shared" si="26"/>
        <v>2.134661550119724E-3</v>
      </c>
      <c r="K452" s="79">
        <f t="shared" si="27"/>
        <v>1.2485768822997146E-2</v>
      </c>
    </row>
    <row r="453" spans="2:11">
      <c r="B453" s="233" t="s">
        <v>994</v>
      </c>
      <c r="C453" s="234" t="s">
        <v>995</v>
      </c>
      <c r="D453" s="235">
        <v>49.302</v>
      </c>
      <c r="E453" s="230">
        <v>361.04</v>
      </c>
      <c r="F453" s="236">
        <v>1.661865721249723E-2</v>
      </c>
      <c r="G453" s="232">
        <v>19</v>
      </c>
      <c r="H453" s="232">
        <f t="shared" si="24"/>
        <v>17799.99408</v>
      </c>
      <c r="I453" s="76">
        <f t="shared" si="25"/>
        <v>5.2651455085127449E-4</v>
      </c>
      <c r="J453" s="76">
        <f t="shared" si="26"/>
        <v>8.7499648379892721E-6</v>
      </c>
      <c r="K453" s="79">
        <f t="shared" si="27"/>
        <v>1.0003776466174214E-2</v>
      </c>
    </row>
    <row r="454" spans="2:11">
      <c r="B454" s="233" t="s">
        <v>996</v>
      </c>
      <c r="C454" s="234" t="s">
        <v>997</v>
      </c>
      <c r="D454" s="235">
        <v>280.96499999999997</v>
      </c>
      <c r="E454" s="230">
        <v>112.46</v>
      </c>
      <c r="F454" s="236">
        <v>2.1340921216432509</v>
      </c>
      <c r="G454" s="232">
        <v>16</v>
      </c>
      <c r="H454" s="232">
        <f t="shared" si="24"/>
        <v>31597.323899999996</v>
      </c>
      <c r="I454" s="76">
        <f t="shared" si="25"/>
        <v>9.3463237833339436E-4</v>
      </c>
      <c r="J454" s="76">
        <f t="shared" si="26"/>
        <v>1.994591595233991E-3</v>
      </c>
      <c r="K454" s="79">
        <f t="shared" si="27"/>
        <v>1.495411805333431E-2</v>
      </c>
    </row>
    <row r="455" spans="2:11">
      <c r="B455" s="233" t="s">
        <v>998</v>
      </c>
      <c r="C455" s="234" t="s">
        <v>999</v>
      </c>
      <c r="D455" s="235">
        <v>1645.7190000000001</v>
      </c>
      <c r="E455" s="230">
        <v>213.13</v>
      </c>
      <c r="F455" s="236">
        <v>0.70379580537699993</v>
      </c>
      <c r="G455" s="232">
        <v>13.5</v>
      </c>
      <c r="H455" s="232">
        <f t="shared" si="24"/>
        <v>350752.09047</v>
      </c>
      <c r="I455" s="76">
        <f t="shared" si="25"/>
        <v>1.0375064089569497E-2</v>
      </c>
      <c r="J455" s="76">
        <f t="shared" si="26"/>
        <v>7.3019265867565551E-3</v>
      </c>
      <c r="K455" s="79">
        <f t="shared" si="27"/>
        <v>0.14006336520918822</v>
      </c>
    </row>
    <row r="456" spans="2:11">
      <c r="B456" s="233" t="s">
        <v>1000</v>
      </c>
      <c r="C456" s="234" t="s">
        <v>1001</v>
      </c>
      <c r="D456" s="235">
        <v>115.428</v>
      </c>
      <c r="E456" s="230">
        <v>196.68</v>
      </c>
      <c r="F456" s="236">
        <v>2.2117144600366077</v>
      </c>
      <c r="G456" s="232">
        <v>8.5</v>
      </c>
      <c r="H456" s="232">
        <f t="shared" si="24"/>
        <v>22702.37904</v>
      </c>
      <c r="I456" s="76">
        <f t="shared" si="25"/>
        <v>6.7152454375990381E-4</v>
      </c>
      <c r="J456" s="76">
        <f t="shared" si="26"/>
        <v>1.4852205437032649E-3</v>
      </c>
      <c r="K456" s="79">
        <f t="shared" si="27"/>
        <v>5.707958621959182E-3</v>
      </c>
    </row>
    <row r="457" spans="2:11">
      <c r="B457" s="233" t="s">
        <v>1002</v>
      </c>
      <c r="C457" s="234" t="s">
        <v>1003</v>
      </c>
      <c r="D457" s="235">
        <v>180.09299999999999</v>
      </c>
      <c r="E457" s="230">
        <v>80.5</v>
      </c>
      <c r="F457" s="236">
        <v>1.4906832298136645</v>
      </c>
      <c r="G457" s="232">
        <v>6.5</v>
      </c>
      <c r="H457" s="232">
        <f t="shared" si="24"/>
        <v>14497.486499999999</v>
      </c>
      <c r="I457" s="76">
        <f t="shared" si="25"/>
        <v>4.2882809728551972E-4</v>
      </c>
      <c r="J457" s="76">
        <f t="shared" si="26"/>
        <v>6.3924685309642683E-4</v>
      </c>
      <c r="K457" s="79">
        <f t="shared" si="27"/>
        <v>2.7873826323558783E-3</v>
      </c>
    </row>
    <row r="458" spans="2:11">
      <c r="B458" s="233" t="s">
        <v>1004</v>
      </c>
      <c r="C458" s="234" t="s">
        <v>1005</v>
      </c>
      <c r="D458" s="235">
        <v>558.57399999999996</v>
      </c>
      <c r="E458" s="230">
        <v>87.26</v>
      </c>
      <c r="F458" s="236">
        <v>2.6587210634884251</v>
      </c>
      <c r="G458" s="232"/>
      <c r="H458" s="232">
        <f t="shared" si="24"/>
        <v>0</v>
      </c>
      <c r="I458" s="76">
        <f t="shared" si="25"/>
        <v>0</v>
      </c>
      <c r="J458" s="76">
        <f t="shared" si="26"/>
        <v>0</v>
      </c>
      <c r="K458" s="79">
        <f t="shared" si="27"/>
        <v>0</v>
      </c>
    </row>
    <row r="459" spans="2:11">
      <c r="B459" s="233" t="s">
        <v>1006</v>
      </c>
      <c r="C459" s="234" t="s">
        <v>1007</v>
      </c>
      <c r="D459" s="235">
        <v>112.146</v>
      </c>
      <c r="E459" s="230">
        <v>201.45</v>
      </c>
      <c r="F459" s="236">
        <v>1.8267560188632417</v>
      </c>
      <c r="G459" s="232">
        <v>14.5</v>
      </c>
      <c r="H459" s="232">
        <f t="shared" si="24"/>
        <v>22591.811699999998</v>
      </c>
      <c r="I459" s="76">
        <f t="shared" si="25"/>
        <v>6.682540194497676E-4</v>
      </c>
      <c r="J459" s="76">
        <f t="shared" si="26"/>
        <v>1.2207370521594167E-3</v>
      </c>
      <c r="K459" s="79">
        <f t="shared" si="27"/>
        <v>9.689683282021631E-3</v>
      </c>
    </row>
    <row r="460" spans="2:11">
      <c r="B460" s="233" t="s">
        <v>1008</v>
      </c>
      <c r="C460" s="234" t="s">
        <v>1009</v>
      </c>
      <c r="D460" s="235">
        <v>1620.1579999999999</v>
      </c>
      <c r="E460" s="230">
        <v>85.52</v>
      </c>
      <c r="F460" s="236" t="s">
        <v>98</v>
      </c>
      <c r="G460" s="232">
        <v>17.5</v>
      </c>
      <c r="H460" s="232">
        <f t="shared" si="24"/>
        <v>138555.91215999998</v>
      </c>
      <c r="I460" s="76">
        <f t="shared" si="25"/>
        <v>4.0984116922083286E-3</v>
      </c>
      <c r="J460" s="76" t="str">
        <f t="shared" si="26"/>
        <v/>
      </c>
      <c r="K460" s="79">
        <f t="shared" si="27"/>
        <v>7.1722204613645757E-2</v>
      </c>
    </row>
    <row r="461" spans="2:11">
      <c r="B461" s="233" t="s">
        <v>1010</v>
      </c>
      <c r="C461" s="234" t="s">
        <v>1011</v>
      </c>
      <c r="D461" s="235">
        <v>146.285</v>
      </c>
      <c r="E461" s="230">
        <v>199.97</v>
      </c>
      <c r="F461" s="236">
        <v>0.84012601890283545</v>
      </c>
      <c r="G461" s="232">
        <v>8.5</v>
      </c>
      <c r="H461" s="232">
        <f t="shared" si="24"/>
        <v>29252.61145</v>
      </c>
      <c r="I461" s="76">
        <f t="shared" si="25"/>
        <v>8.6527700568895919E-4</v>
      </c>
      <c r="J461" s="76">
        <f t="shared" si="26"/>
        <v>7.2694172603763143E-4</v>
      </c>
      <c r="K461" s="79">
        <f t="shared" si="27"/>
        <v>7.3548545483561531E-3</v>
      </c>
    </row>
    <row r="462" spans="2:11">
      <c r="B462" s="233" t="s">
        <v>1012</v>
      </c>
      <c r="C462" s="234" t="s">
        <v>1013</v>
      </c>
      <c r="D462" s="235">
        <v>22.736000000000001</v>
      </c>
      <c r="E462" s="230">
        <v>1277.53</v>
      </c>
      <c r="F462" s="236" t="s">
        <v>98</v>
      </c>
      <c r="G462" s="232">
        <v>13.5</v>
      </c>
      <c r="H462" s="232">
        <f t="shared" si="24"/>
        <v>29045.92208</v>
      </c>
      <c r="I462" s="76">
        <f t="shared" si="25"/>
        <v>8.5916324181228702E-4</v>
      </c>
      <c r="J462" s="76" t="str">
        <f t="shared" si="26"/>
        <v/>
      </c>
      <c r="K462" s="79">
        <f t="shared" si="27"/>
        <v>1.1598703764465874E-2</v>
      </c>
    </row>
    <row r="463" spans="2:11">
      <c r="B463" s="233" t="s">
        <v>1014</v>
      </c>
      <c r="C463" s="234" t="s">
        <v>1015</v>
      </c>
      <c r="D463" s="235">
        <v>237.49700000000001</v>
      </c>
      <c r="E463" s="230">
        <v>113.65</v>
      </c>
      <c r="F463" s="236" t="s">
        <v>98</v>
      </c>
      <c r="G463" s="232">
        <v>12</v>
      </c>
      <c r="H463" s="232">
        <f t="shared" si="24"/>
        <v>26991.534050000002</v>
      </c>
      <c r="I463" s="76">
        <f t="shared" si="25"/>
        <v>7.9839551424854373E-4</v>
      </c>
      <c r="J463" s="76" t="str">
        <f t="shared" si="26"/>
        <v/>
      </c>
      <c r="K463" s="79">
        <f t="shared" si="27"/>
        <v>9.5807461709825244E-3</v>
      </c>
    </row>
    <row r="464" spans="2:11">
      <c r="B464" s="233" t="s">
        <v>1016</v>
      </c>
      <c r="C464" s="234" t="s">
        <v>1017</v>
      </c>
      <c r="D464" s="235">
        <v>117.11199999999999</v>
      </c>
      <c r="E464" s="230">
        <v>192.83</v>
      </c>
      <c r="F464" s="236">
        <v>0.81937457864440177</v>
      </c>
      <c r="G464" s="232">
        <v>15</v>
      </c>
      <c r="H464" s="232">
        <f t="shared" si="24"/>
        <v>22582.70696</v>
      </c>
      <c r="I464" s="76">
        <f t="shared" si="25"/>
        <v>6.6798470598425895E-4</v>
      </c>
      <c r="J464" s="76">
        <f t="shared" si="26"/>
        <v>5.4732968700675676E-4</v>
      </c>
      <c r="K464" s="79">
        <f t="shared" si="27"/>
        <v>1.0019770589763884E-2</v>
      </c>
    </row>
    <row r="465" spans="2:11">
      <c r="B465" s="233" t="s">
        <v>1018</v>
      </c>
      <c r="C465" s="234" t="s">
        <v>1019</v>
      </c>
      <c r="D465" s="235">
        <v>160.26900000000001</v>
      </c>
      <c r="E465" s="230">
        <v>289.01</v>
      </c>
      <c r="F465" s="236" t="s">
        <v>98</v>
      </c>
      <c r="G465" s="232">
        <v>21.5</v>
      </c>
      <c r="H465" s="232">
        <f t="shared" si="24"/>
        <v>46319.343690000002</v>
      </c>
      <c r="I465" s="76">
        <f t="shared" si="25"/>
        <v>1.3701020533522653E-3</v>
      </c>
      <c r="J465" s="76" t="str">
        <f t="shared" si="26"/>
        <v/>
      </c>
      <c r="K465" s="79">
        <f t="shared" si="27"/>
        <v>2.9457194147073703E-2</v>
      </c>
    </row>
    <row r="466" spans="2:11">
      <c r="B466" s="233" t="s">
        <v>1020</v>
      </c>
      <c r="C466" s="234" t="s">
        <v>1021</v>
      </c>
      <c r="D466" s="235">
        <v>403.02</v>
      </c>
      <c r="E466" s="230">
        <v>134.41</v>
      </c>
      <c r="F466" s="236" t="s">
        <v>98</v>
      </c>
      <c r="G466" s="232"/>
      <c r="H466" s="232">
        <f t="shared" si="24"/>
        <v>0</v>
      </c>
      <c r="I466" s="76">
        <f t="shared" si="25"/>
        <v>0</v>
      </c>
      <c r="J466" s="76" t="str">
        <f t="shared" si="26"/>
        <v/>
      </c>
      <c r="K466" s="79">
        <f t="shared" si="27"/>
        <v>0</v>
      </c>
    </row>
    <row r="467" spans="2:11">
      <c r="B467" s="233" t="s">
        <v>1022</v>
      </c>
      <c r="C467" s="234" t="s">
        <v>1023</v>
      </c>
      <c r="D467" s="235">
        <v>65.332999999999998</v>
      </c>
      <c r="E467" s="230">
        <v>329.27</v>
      </c>
      <c r="F467" s="236">
        <v>2.672578734776931</v>
      </c>
      <c r="G467" s="232">
        <v>-2.5</v>
      </c>
      <c r="H467" s="232">
        <f t="shared" si="24"/>
        <v>21512.196909999999</v>
      </c>
      <c r="I467" s="76">
        <f t="shared" si="25"/>
        <v>6.3631957645532118E-4</v>
      </c>
      <c r="J467" s="76">
        <f t="shared" si="26"/>
        <v>1.700614168556755E-3</v>
      </c>
      <c r="K467" s="79">
        <f t="shared" si="27"/>
        <v>-1.590798941138303E-3</v>
      </c>
    </row>
    <row r="468" spans="2:11">
      <c r="B468" s="233" t="s">
        <v>1024</v>
      </c>
      <c r="C468" s="234" t="s">
        <v>1025</v>
      </c>
      <c r="D468" s="235">
        <v>597.90099999999995</v>
      </c>
      <c r="E468" s="230">
        <v>69.36</v>
      </c>
      <c r="F468" s="236">
        <v>4.273356401384083</v>
      </c>
      <c r="G468" s="232">
        <v>3.5</v>
      </c>
      <c r="H468" s="232">
        <f t="shared" si="24"/>
        <v>41470.413359999999</v>
      </c>
      <c r="I468" s="76">
        <f t="shared" si="25"/>
        <v>1.2266732205484584E-3</v>
      </c>
      <c r="J468" s="76">
        <f t="shared" si="26"/>
        <v>5.2420118594371833E-3</v>
      </c>
      <c r="K468" s="79">
        <f t="shared" si="27"/>
        <v>4.2933562719196039E-3</v>
      </c>
    </row>
    <row r="469" spans="2:11">
      <c r="B469" s="233" t="s">
        <v>1026</v>
      </c>
      <c r="C469" s="234" t="s">
        <v>1027</v>
      </c>
      <c r="D469" s="235">
        <v>263.214</v>
      </c>
      <c r="E469" s="230">
        <v>49.53</v>
      </c>
      <c r="F469" s="236">
        <v>2.0189783969311526</v>
      </c>
      <c r="G469" s="232">
        <v>17</v>
      </c>
      <c r="H469" s="232">
        <f t="shared" ref="H469:H525" si="28">IF(G469&lt;&gt;"",D469*E469,0)</f>
        <v>13036.98942</v>
      </c>
      <c r="I469" s="76">
        <f t="shared" ref="I469:I523" si="29">IF(H469="Excl.","Excl.",H469/(SUM($H$20:$H$524)))</f>
        <v>3.8562735459764366E-4</v>
      </c>
      <c r="J469" s="76">
        <f t="shared" ref="J469:J523" si="30">IFERROR(I469*F469, "")</f>
        <v>7.7857329819835171E-4</v>
      </c>
      <c r="K469" s="79">
        <f t="shared" ref="K469:K523" si="31">IFERROR(I469*G469, "")</f>
        <v>6.5556650281599418E-3</v>
      </c>
    </row>
    <row r="470" spans="2:11">
      <c r="B470" s="233" t="s">
        <v>1028</v>
      </c>
      <c r="C470" s="234" t="s">
        <v>1029</v>
      </c>
      <c r="D470" s="235">
        <v>182.648</v>
      </c>
      <c r="E470" s="230">
        <v>89.91</v>
      </c>
      <c r="F470" s="236">
        <v>0.66733400066733395</v>
      </c>
      <c r="G470" s="232">
        <v>9</v>
      </c>
      <c r="H470" s="232">
        <f t="shared" si="28"/>
        <v>16421.881679999999</v>
      </c>
      <c r="I470" s="76">
        <f t="shared" si="29"/>
        <v>4.8575070407427757E-4</v>
      </c>
      <c r="J470" s="76">
        <f t="shared" si="30"/>
        <v>3.2415796067686189E-4</v>
      </c>
      <c r="K470" s="79">
        <f t="shared" si="31"/>
        <v>4.3717563366684978E-3</v>
      </c>
    </row>
    <row r="471" spans="2:11">
      <c r="B471" s="233" t="s">
        <v>1030</v>
      </c>
      <c r="C471" s="234" t="s">
        <v>1031</v>
      </c>
      <c r="D471" s="235">
        <v>40.073999999999998</v>
      </c>
      <c r="E471" s="230">
        <v>405.22</v>
      </c>
      <c r="F471" s="236">
        <v>0.78969448694536304</v>
      </c>
      <c r="G471" s="232">
        <v>19</v>
      </c>
      <c r="H471" s="232">
        <f t="shared" si="28"/>
        <v>16238.78628</v>
      </c>
      <c r="I471" s="76">
        <f t="shared" si="29"/>
        <v>4.8033483753743129E-4</v>
      </c>
      <c r="J471" s="76">
        <f t="shared" si="30"/>
        <v>3.7931777309110611E-4</v>
      </c>
      <c r="K471" s="79">
        <f t="shared" si="31"/>
        <v>9.1263619132111954E-3</v>
      </c>
    </row>
    <row r="472" spans="2:11">
      <c r="B472" s="233" t="s">
        <v>1032</v>
      </c>
      <c r="C472" s="234" t="s">
        <v>1033</v>
      </c>
      <c r="D472" s="235">
        <v>312.91800000000001</v>
      </c>
      <c r="E472" s="230">
        <v>53.07</v>
      </c>
      <c r="F472" s="236" t="s">
        <v>98</v>
      </c>
      <c r="G472" s="232">
        <v>20.5</v>
      </c>
      <c r="H472" s="232">
        <f t="shared" si="28"/>
        <v>16606.558260000002</v>
      </c>
      <c r="I472" s="76">
        <f t="shared" si="29"/>
        <v>4.9121334109170805E-4</v>
      </c>
      <c r="J472" s="76" t="str">
        <f t="shared" si="30"/>
        <v/>
      </c>
      <c r="K472" s="79">
        <f t="shared" si="31"/>
        <v>1.0069873492380015E-2</v>
      </c>
    </row>
    <row r="473" spans="2:11">
      <c r="B473" s="233" t="s">
        <v>1034</v>
      </c>
      <c r="C473" s="234" t="s">
        <v>1035</v>
      </c>
      <c r="D473" s="235">
        <v>1382.684</v>
      </c>
      <c r="E473" s="230">
        <v>171.71</v>
      </c>
      <c r="F473" s="236">
        <v>2.5042222351639389</v>
      </c>
      <c r="G473" s="232">
        <v>6</v>
      </c>
      <c r="H473" s="232">
        <f t="shared" si="28"/>
        <v>237420.66964000001</v>
      </c>
      <c r="I473" s="76">
        <f t="shared" si="29"/>
        <v>7.0227797086050174E-3</v>
      </c>
      <c r="J473" s="76">
        <f t="shared" si="30"/>
        <v>1.7586601098946813E-2</v>
      </c>
      <c r="K473" s="79">
        <f t="shared" si="31"/>
        <v>4.2136678251630102E-2</v>
      </c>
    </row>
    <row r="474" spans="2:11">
      <c r="B474" s="233" t="s">
        <v>1036</v>
      </c>
      <c r="C474" s="234" t="s">
        <v>1037</v>
      </c>
      <c r="D474" s="235">
        <v>177.55099999999999</v>
      </c>
      <c r="E474" s="230">
        <v>126.23</v>
      </c>
      <c r="F474" s="236">
        <v>1.9012912936702844</v>
      </c>
      <c r="G474" s="232"/>
      <c r="H474" s="232">
        <f t="shared" si="28"/>
        <v>0</v>
      </c>
      <c r="I474" s="76">
        <f t="shared" si="29"/>
        <v>0</v>
      </c>
      <c r="J474" s="76">
        <f t="shared" si="30"/>
        <v>0</v>
      </c>
      <c r="K474" s="79">
        <f t="shared" si="31"/>
        <v>0</v>
      </c>
    </row>
    <row r="475" spans="2:11">
      <c r="B475" s="233" t="s">
        <v>1038</v>
      </c>
      <c r="C475" s="234" t="s">
        <v>1039</v>
      </c>
      <c r="D475" s="235">
        <v>200.46</v>
      </c>
      <c r="E475" s="230">
        <v>478.1</v>
      </c>
      <c r="F475" s="236" t="s">
        <v>98</v>
      </c>
      <c r="G475" s="232">
        <v>45.5</v>
      </c>
      <c r="H475" s="232">
        <f t="shared" si="28"/>
        <v>95839.926000000007</v>
      </c>
      <c r="I475" s="76">
        <f t="shared" si="29"/>
        <v>2.8348950771959688E-3</v>
      </c>
      <c r="J475" s="76" t="str">
        <f t="shared" si="30"/>
        <v/>
      </c>
      <c r="K475" s="79">
        <f t="shared" si="31"/>
        <v>0.12898772601241659</v>
      </c>
    </row>
    <row r="476" spans="2:11">
      <c r="B476" s="233" t="s">
        <v>1040</v>
      </c>
      <c r="C476" s="234" t="s">
        <v>1041</v>
      </c>
      <c r="D476" s="235">
        <v>242.77099999999999</v>
      </c>
      <c r="E476" s="230">
        <v>97.56</v>
      </c>
      <c r="F476" s="236">
        <v>1.0762607626076262</v>
      </c>
      <c r="G476" s="232">
        <v>8</v>
      </c>
      <c r="H476" s="232">
        <f t="shared" si="28"/>
        <v>23684.73876</v>
      </c>
      <c r="I476" s="76">
        <f t="shared" si="29"/>
        <v>7.0058223245494315E-4</v>
      </c>
      <c r="J476" s="76">
        <f t="shared" si="30"/>
        <v>7.5400916777131034E-4</v>
      </c>
      <c r="K476" s="79">
        <f t="shared" si="31"/>
        <v>5.6046578596395452E-3</v>
      </c>
    </row>
    <row r="477" spans="2:11">
      <c r="B477" s="233" t="s">
        <v>1042</v>
      </c>
      <c r="C477" s="234" t="s">
        <v>1043</v>
      </c>
      <c r="D477" s="235">
        <v>384.45499999999998</v>
      </c>
      <c r="E477" s="230">
        <v>54.75</v>
      </c>
      <c r="F477" s="236">
        <v>2.0456621004566213</v>
      </c>
      <c r="G477" s="232">
        <v>2.5</v>
      </c>
      <c r="H477" s="232">
        <f t="shared" si="28"/>
        <v>21048.911249999997</v>
      </c>
      <c r="I477" s="76">
        <f t="shared" si="29"/>
        <v>6.2261582801054996E-4</v>
      </c>
      <c r="J477" s="76">
        <f t="shared" si="30"/>
        <v>1.2736616025056E-3</v>
      </c>
      <c r="K477" s="79">
        <f t="shared" si="31"/>
        <v>1.5565395700263749E-3</v>
      </c>
    </row>
    <row r="478" spans="2:11">
      <c r="B478" s="233" t="s">
        <v>1044</v>
      </c>
      <c r="C478" s="234" t="s">
        <v>1045</v>
      </c>
      <c r="D478" s="235">
        <v>78.688000000000002</v>
      </c>
      <c r="E478" s="230">
        <v>117.06</v>
      </c>
      <c r="F478" s="236">
        <v>3.6562446608576797</v>
      </c>
      <c r="G478" s="232">
        <v>2.5</v>
      </c>
      <c r="H478" s="232">
        <f t="shared" si="28"/>
        <v>9211.2172800000008</v>
      </c>
      <c r="I478" s="76">
        <f t="shared" si="29"/>
        <v>2.7246300797492733E-4</v>
      </c>
      <c r="J478" s="76">
        <f t="shared" si="30"/>
        <v>9.9619141818955157E-4</v>
      </c>
      <c r="K478" s="79">
        <f t="shared" si="31"/>
        <v>6.8115751993731829E-4</v>
      </c>
    </row>
    <row r="479" spans="2:11">
      <c r="B479" s="233" t="s">
        <v>1046</v>
      </c>
      <c r="C479" s="234" t="s">
        <v>1047</v>
      </c>
      <c r="D479" s="235">
        <v>435.33300000000003</v>
      </c>
      <c r="E479" s="230">
        <v>41.04</v>
      </c>
      <c r="F479" s="236">
        <v>2.436647173489279E-2</v>
      </c>
      <c r="G479" s="232">
        <v>25</v>
      </c>
      <c r="H479" s="232">
        <f t="shared" si="28"/>
        <v>17866.066320000002</v>
      </c>
      <c r="I479" s="76">
        <f t="shared" si="29"/>
        <v>5.2846893328595333E-4</v>
      </c>
      <c r="J479" s="76">
        <f t="shared" si="30"/>
        <v>1.2876923325681126E-5</v>
      </c>
      <c r="K479" s="79">
        <f t="shared" si="31"/>
        <v>1.3211723332148833E-2</v>
      </c>
    </row>
    <row r="480" spans="2:11">
      <c r="B480" s="233" t="s">
        <v>1048</v>
      </c>
      <c r="C480" s="234" t="s">
        <v>55</v>
      </c>
      <c r="D480" s="235">
        <v>513.54399999999998</v>
      </c>
      <c r="E480" s="230">
        <v>99.11</v>
      </c>
      <c r="F480" s="236">
        <v>3.1480173544546464</v>
      </c>
      <c r="G480" s="232">
        <v>6.5</v>
      </c>
      <c r="H480" s="232">
        <f t="shared" si="28"/>
        <v>50897.345839999994</v>
      </c>
      <c r="I480" s="76">
        <f t="shared" si="29"/>
        <v>1.5055169717488794E-3</v>
      </c>
      <c r="J480" s="76">
        <f t="shared" si="30"/>
        <v>4.7393935544914776E-3</v>
      </c>
      <c r="K480" s="79">
        <f t="shared" si="31"/>
        <v>9.7858603163677171E-3</v>
      </c>
    </row>
    <row r="481" spans="2:11">
      <c r="B481" s="233" t="s">
        <v>1049</v>
      </c>
      <c r="C481" s="234" t="s">
        <v>1050</v>
      </c>
      <c r="D481" s="235">
        <v>55.386000000000003</v>
      </c>
      <c r="E481" s="230">
        <v>250.41</v>
      </c>
      <c r="F481" s="236" t="s">
        <v>98</v>
      </c>
      <c r="G481" s="232">
        <v>19.5</v>
      </c>
      <c r="H481" s="232">
        <f t="shared" si="28"/>
        <v>13869.208260000001</v>
      </c>
      <c r="I481" s="76">
        <f t="shared" si="29"/>
        <v>4.1024395428769083E-4</v>
      </c>
      <c r="J481" s="76" t="str">
        <f t="shared" si="30"/>
        <v/>
      </c>
      <c r="K481" s="79">
        <f t="shared" si="31"/>
        <v>7.9997571086099714E-3</v>
      </c>
    </row>
    <row r="482" spans="2:11">
      <c r="B482" s="233" t="s">
        <v>1051</v>
      </c>
      <c r="C482" s="234" t="s">
        <v>1052</v>
      </c>
      <c r="D482" s="235">
        <v>116.952</v>
      </c>
      <c r="E482" s="230">
        <v>114.21</v>
      </c>
      <c r="F482" s="236" t="s">
        <v>98</v>
      </c>
      <c r="G482" s="232">
        <v>29</v>
      </c>
      <c r="H482" s="232">
        <f t="shared" si="28"/>
        <v>13357.08792</v>
      </c>
      <c r="I482" s="76">
        <f t="shared" si="29"/>
        <v>3.950957014520414E-4</v>
      </c>
      <c r="J482" s="76" t="str">
        <f t="shared" si="30"/>
        <v/>
      </c>
      <c r="K482" s="79">
        <f t="shared" si="31"/>
        <v>1.14577753421092E-2</v>
      </c>
    </row>
    <row r="483" spans="2:11">
      <c r="B483" s="233" t="s">
        <v>1053</v>
      </c>
      <c r="C483" s="234" t="s">
        <v>1054</v>
      </c>
      <c r="D483" s="235">
        <v>104.85</v>
      </c>
      <c r="E483" s="230">
        <v>170.85</v>
      </c>
      <c r="F483" s="236">
        <v>0.93649400058530874</v>
      </c>
      <c r="G483" s="232">
        <v>11</v>
      </c>
      <c r="H483" s="232">
        <f t="shared" si="28"/>
        <v>17913.622499999998</v>
      </c>
      <c r="I483" s="76">
        <f t="shared" si="29"/>
        <v>5.2987562031294702E-4</v>
      </c>
      <c r="J483" s="76">
        <f t="shared" si="30"/>
        <v>4.9622533947949387E-4</v>
      </c>
      <c r="K483" s="79">
        <f t="shared" si="31"/>
        <v>5.8286318234424175E-3</v>
      </c>
    </row>
    <row r="484" spans="2:11">
      <c r="B484" s="233" t="s">
        <v>1055</v>
      </c>
      <c r="C484" s="234" t="s">
        <v>1056</v>
      </c>
      <c r="D484" s="235">
        <v>138.715</v>
      </c>
      <c r="E484" s="230">
        <v>465.76</v>
      </c>
      <c r="F484" s="236">
        <v>1.2882171075231879</v>
      </c>
      <c r="G484" s="232">
        <v>17</v>
      </c>
      <c r="H484" s="232">
        <f t="shared" si="28"/>
        <v>64607.898399999998</v>
      </c>
      <c r="I484" s="76">
        <f t="shared" si="29"/>
        <v>1.9110679730923133E-3</v>
      </c>
      <c r="J484" s="76">
        <f t="shared" si="30"/>
        <v>2.4618704565771811E-3</v>
      </c>
      <c r="K484" s="79">
        <f t="shared" si="31"/>
        <v>3.2488155542569327E-2</v>
      </c>
    </row>
    <row r="485" spans="2:11">
      <c r="B485" s="233" t="s">
        <v>1057</v>
      </c>
      <c r="C485" s="234" t="s">
        <v>1058</v>
      </c>
      <c r="D485" s="235">
        <v>63.539000000000001</v>
      </c>
      <c r="E485" s="230">
        <v>141.06</v>
      </c>
      <c r="F485" s="236" t="s">
        <v>98</v>
      </c>
      <c r="G485" s="232">
        <v>10.5</v>
      </c>
      <c r="H485" s="232">
        <f t="shared" si="28"/>
        <v>8962.8113400000002</v>
      </c>
      <c r="I485" s="76">
        <f t="shared" si="29"/>
        <v>2.6511528969254633E-4</v>
      </c>
      <c r="J485" s="76" t="str">
        <f t="shared" si="30"/>
        <v/>
      </c>
      <c r="K485" s="79">
        <f t="shared" si="31"/>
        <v>2.7837105417717364E-3</v>
      </c>
    </row>
    <row r="486" spans="2:11">
      <c r="B486" s="233" t="s">
        <v>1059</v>
      </c>
      <c r="C486" s="234" t="s">
        <v>1060</v>
      </c>
      <c r="D486" s="235">
        <v>165.4</v>
      </c>
      <c r="E486" s="230">
        <v>50.75</v>
      </c>
      <c r="F486" s="236">
        <v>1.6551724137931034</v>
      </c>
      <c r="G486" s="232">
        <v>13</v>
      </c>
      <c r="H486" s="232">
        <f t="shared" si="28"/>
        <v>8394.0500000000011</v>
      </c>
      <c r="I486" s="76">
        <f t="shared" si="29"/>
        <v>2.4829162558761598E-4</v>
      </c>
      <c r="J486" s="76">
        <f t="shared" si="30"/>
        <v>4.1096544924846781E-4</v>
      </c>
      <c r="K486" s="79">
        <f t="shared" si="31"/>
        <v>3.2277911326390077E-3</v>
      </c>
    </row>
    <row r="487" spans="2:11">
      <c r="B487" s="233" t="s">
        <v>1061</v>
      </c>
      <c r="C487" s="234" t="s">
        <v>1062</v>
      </c>
      <c r="D487" s="235">
        <v>255.53399999999999</v>
      </c>
      <c r="E487" s="230">
        <v>273.22000000000003</v>
      </c>
      <c r="F487" s="236" t="s">
        <v>98</v>
      </c>
      <c r="G487" s="232">
        <v>18.5</v>
      </c>
      <c r="H487" s="232">
        <f t="shared" si="28"/>
        <v>69816.999479999999</v>
      </c>
      <c r="I487" s="76">
        <f t="shared" si="29"/>
        <v>2.0651504690273395E-3</v>
      </c>
      <c r="J487" s="76" t="str">
        <f t="shared" si="30"/>
        <v/>
      </c>
      <c r="K487" s="79">
        <f t="shared" si="31"/>
        <v>3.8205283677005777E-2</v>
      </c>
    </row>
    <row r="488" spans="2:11">
      <c r="B488" s="233" t="s">
        <v>1063</v>
      </c>
      <c r="C488" s="234" t="s">
        <v>1064</v>
      </c>
      <c r="D488" s="235">
        <v>1513.7270000000001</v>
      </c>
      <c r="E488" s="230">
        <v>11.86</v>
      </c>
      <c r="F488" s="236">
        <v>4.0472175379426645</v>
      </c>
      <c r="G488" s="232">
        <v>15</v>
      </c>
      <c r="H488" s="232">
        <f t="shared" si="28"/>
        <v>17952.802220000001</v>
      </c>
      <c r="I488" s="76">
        <f t="shared" si="29"/>
        <v>5.3103453601738868E-4</v>
      </c>
      <c r="J488" s="76">
        <f t="shared" si="30"/>
        <v>2.149212287422821E-3</v>
      </c>
      <c r="K488" s="79">
        <f t="shared" si="31"/>
        <v>7.9655180402608307E-3</v>
      </c>
    </row>
    <row r="489" spans="2:11">
      <c r="B489" s="233" t="s">
        <v>1065</v>
      </c>
      <c r="C489" s="234" t="s">
        <v>1066</v>
      </c>
      <c r="D489" s="235">
        <v>2293.5189999999998</v>
      </c>
      <c r="E489" s="230">
        <v>200.47</v>
      </c>
      <c r="F489" s="236" t="s">
        <v>98</v>
      </c>
      <c r="G489" s="232">
        <v>16</v>
      </c>
      <c r="H489" s="232">
        <f t="shared" si="28"/>
        <v>459781.75392999995</v>
      </c>
      <c r="I489" s="76">
        <f t="shared" si="29"/>
        <v>1.3600104728802536E-2</v>
      </c>
      <c r="J489" s="76" t="str">
        <f t="shared" si="30"/>
        <v/>
      </c>
      <c r="K489" s="79">
        <f t="shared" si="31"/>
        <v>0.21760167566084057</v>
      </c>
    </row>
    <row r="490" spans="2:11">
      <c r="B490" s="233" t="s">
        <v>1067</v>
      </c>
      <c r="C490" s="234" t="s">
        <v>1068</v>
      </c>
      <c r="D490" s="235">
        <v>1253.5740000000001</v>
      </c>
      <c r="E490" s="230">
        <v>123.14</v>
      </c>
      <c r="F490" s="236" t="s">
        <v>98</v>
      </c>
      <c r="G490" s="232">
        <v>7.5</v>
      </c>
      <c r="H490" s="232">
        <f t="shared" si="28"/>
        <v>154365.10236000002</v>
      </c>
      <c r="I490" s="76">
        <f t="shared" si="29"/>
        <v>4.5660393015246681E-3</v>
      </c>
      <c r="J490" s="76" t="str">
        <f t="shared" si="30"/>
        <v/>
      </c>
      <c r="K490" s="79">
        <f t="shared" si="31"/>
        <v>3.4245294761435008E-2</v>
      </c>
    </row>
    <row r="491" spans="2:11">
      <c r="B491" s="233" t="s">
        <v>1069</v>
      </c>
      <c r="C491" s="234" t="s">
        <v>1070</v>
      </c>
      <c r="D491" s="235">
        <v>71.611999999999995</v>
      </c>
      <c r="E491" s="230">
        <v>316.52</v>
      </c>
      <c r="F491" s="236" t="s">
        <v>98</v>
      </c>
      <c r="G491" s="232">
        <v>18</v>
      </c>
      <c r="H491" s="232">
        <f t="shared" si="28"/>
        <v>22666.630239999999</v>
      </c>
      <c r="I491" s="76">
        <f t="shared" si="29"/>
        <v>6.7046711288150699E-4</v>
      </c>
      <c r="J491" s="76" t="str">
        <f t="shared" si="30"/>
        <v/>
      </c>
      <c r="K491" s="79">
        <f t="shared" si="31"/>
        <v>1.2068408031867126E-2</v>
      </c>
    </row>
    <row r="492" spans="2:11">
      <c r="B492" s="233" t="s">
        <v>1071</v>
      </c>
      <c r="C492" s="234" t="s">
        <v>1072</v>
      </c>
      <c r="D492" s="235">
        <v>45.545000000000002</v>
      </c>
      <c r="E492" s="230">
        <v>286.58</v>
      </c>
      <c r="F492" s="236" t="s">
        <v>98</v>
      </c>
      <c r="G492" s="232">
        <v>7.5</v>
      </c>
      <c r="H492" s="232">
        <f t="shared" si="28"/>
        <v>13052.286099999999</v>
      </c>
      <c r="I492" s="76">
        <f t="shared" si="29"/>
        <v>3.8607982242226863E-4</v>
      </c>
      <c r="J492" s="76" t="str">
        <f t="shared" si="30"/>
        <v/>
      </c>
      <c r="K492" s="79">
        <f t="shared" si="31"/>
        <v>2.8955986681670149E-3</v>
      </c>
    </row>
    <row r="493" spans="2:11">
      <c r="B493" s="233" t="s">
        <v>1073</v>
      </c>
      <c r="C493" s="234" t="s">
        <v>1074</v>
      </c>
      <c r="D493" s="235">
        <v>680.73299999999995</v>
      </c>
      <c r="E493" s="230">
        <v>193.51</v>
      </c>
      <c r="F493" s="236">
        <v>2.0257351041289855</v>
      </c>
      <c r="G493" s="232">
        <v>11</v>
      </c>
      <c r="H493" s="232">
        <f t="shared" si="28"/>
        <v>131728.64283</v>
      </c>
      <c r="I493" s="76">
        <f t="shared" si="29"/>
        <v>3.8964646225256167E-3</v>
      </c>
      <c r="J493" s="76">
        <f t="shared" si="30"/>
        <v>7.8932051678468375E-3</v>
      </c>
      <c r="K493" s="79">
        <f t="shared" si="31"/>
        <v>4.2861110847781783E-2</v>
      </c>
    </row>
    <row r="494" spans="2:11">
      <c r="B494" s="233" t="s">
        <v>1075</v>
      </c>
      <c r="C494" s="234" t="s">
        <v>1076</v>
      </c>
      <c r="D494" s="235">
        <v>163.21799999999999</v>
      </c>
      <c r="E494" s="230">
        <v>182.16</v>
      </c>
      <c r="F494" s="236">
        <v>2.5252525252525251</v>
      </c>
      <c r="G494" s="232">
        <v>9</v>
      </c>
      <c r="H494" s="232">
        <f t="shared" si="28"/>
        <v>29731.790879999997</v>
      </c>
      <c r="I494" s="76">
        <f t="shared" si="29"/>
        <v>8.7945088356946341E-4</v>
      </c>
      <c r="J494" s="76">
        <f t="shared" si="30"/>
        <v>2.2208355645693518E-3</v>
      </c>
      <c r="K494" s="79">
        <f t="shared" si="31"/>
        <v>7.91505795212517E-3</v>
      </c>
    </row>
    <row r="495" spans="2:11">
      <c r="B495" s="233" t="s">
        <v>1077</v>
      </c>
      <c r="C495" s="234" t="s">
        <v>1078</v>
      </c>
      <c r="D495" s="235">
        <v>641.05799999999999</v>
      </c>
      <c r="E495" s="230">
        <v>43.03</v>
      </c>
      <c r="F495" s="236" t="s">
        <v>98</v>
      </c>
      <c r="G495" s="232">
        <v>49</v>
      </c>
      <c r="H495" s="232">
        <f t="shared" si="28"/>
        <v>27584.725740000002</v>
      </c>
      <c r="I495" s="76">
        <f t="shared" si="29"/>
        <v>8.1594181537793481E-4</v>
      </c>
      <c r="J495" s="76" t="str">
        <f t="shared" si="30"/>
        <v/>
      </c>
      <c r="K495" s="79">
        <f t="shared" si="31"/>
        <v>3.9981148953518807E-2</v>
      </c>
    </row>
    <row r="496" spans="2:11">
      <c r="B496" s="233" t="s">
        <v>1079</v>
      </c>
      <c r="C496" s="234" t="s">
        <v>1080</v>
      </c>
      <c r="D496" s="235">
        <v>214.84399999999999</v>
      </c>
      <c r="E496" s="230">
        <v>82.04</v>
      </c>
      <c r="F496" s="236">
        <v>3.4129692832764498</v>
      </c>
      <c r="G496" s="232">
        <v>16</v>
      </c>
      <c r="H496" s="232">
        <f t="shared" si="28"/>
        <v>17625.801760000002</v>
      </c>
      <c r="I496" s="76">
        <f t="shared" si="29"/>
        <v>5.213620327822044E-4</v>
      </c>
      <c r="J496" s="76">
        <f t="shared" si="30"/>
        <v>1.7793926033522331E-3</v>
      </c>
      <c r="K496" s="79">
        <f t="shared" si="31"/>
        <v>8.3417925245152704E-3</v>
      </c>
    </row>
    <row r="497" spans="2:11">
      <c r="B497" s="233" t="s">
        <v>1081</v>
      </c>
      <c r="C497" s="234" t="s">
        <v>1082</v>
      </c>
      <c r="D497" s="235">
        <v>326.72899999999998</v>
      </c>
      <c r="E497" s="230">
        <v>50.5</v>
      </c>
      <c r="F497" s="236" t="s">
        <v>98</v>
      </c>
      <c r="G497" s="232"/>
      <c r="H497" s="232">
        <f t="shared" si="28"/>
        <v>0</v>
      </c>
      <c r="I497" s="76">
        <f t="shared" si="29"/>
        <v>0</v>
      </c>
      <c r="J497" s="76" t="str">
        <f t="shared" si="30"/>
        <v/>
      </c>
      <c r="K497" s="79">
        <f t="shared" si="31"/>
        <v>0</v>
      </c>
    </row>
    <row r="498" spans="2:11">
      <c r="B498" s="233" t="s">
        <v>1083</v>
      </c>
      <c r="C498" s="234" t="s">
        <v>1084</v>
      </c>
      <c r="D498" s="235">
        <v>152.35</v>
      </c>
      <c r="E498" s="230">
        <v>19.91</v>
      </c>
      <c r="F498" s="236">
        <v>1.0045203415369162</v>
      </c>
      <c r="G498" s="232"/>
      <c r="H498" s="232">
        <f t="shared" si="28"/>
        <v>0</v>
      </c>
      <c r="I498" s="76">
        <f t="shared" si="29"/>
        <v>0</v>
      </c>
      <c r="J498" s="76">
        <f t="shared" si="30"/>
        <v>0</v>
      </c>
      <c r="K498" s="79">
        <f t="shared" si="31"/>
        <v>0</v>
      </c>
    </row>
    <row r="499" spans="2:11">
      <c r="B499" s="233" t="s">
        <v>1085</v>
      </c>
      <c r="C499" s="234" t="s">
        <v>1086</v>
      </c>
      <c r="D499" s="235">
        <v>584.88699999999994</v>
      </c>
      <c r="E499" s="230">
        <v>80.55</v>
      </c>
      <c r="F499" s="236" t="s">
        <v>98</v>
      </c>
      <c r="G499" s="232">
        <v>10</v>
      </c>
      <c r="H499" s="232">
        <f t="shared" si="28"/>
        <v>47112.647849999994</v>
      </c>
      <c r="I499" s="76">
        <f t="shared" si="29"/>
        <v>1.3935675770829813E-3</v>
      </c>
      <c r="J499" s="76" t="str">
        <f t="shared" si="30"/>
        <v/>
      </c>
      <c r="K499" s="79">
        <f t="shared" si="31"/>
        <v>1.3935675770829813E-2</v>
      </c>
    </row>
    <row r="500" spans="2:11">
      <c r="B500" s="233" t="s">
        <v>1087</v>
      </c>
      <c r="C500" s="234" t="s">
        <v>1088</v>
      </c>
      <c r="D500" s="235">
        <v>56.936999999999998</v>
      </c>
      <c r="E500" s="230">
        <v>30.43</v>
      </c>
      <c r="F500" s="236" t="s">
        <v>98</v>
      </c>
      <c r="G500" s="232"/>
      <c r="H500" s="232">
        <f t="shared" si="28"/>
        <v>0</v>
      </c>
      <c r="I500" s="76">
        <f t="shared" si="29"/>
        <v>0</v>
      </c>
      <c r="J500" s="76" t="str">
        <f t="shared" si="30"/>
        <v/>
      </c>
      <c r="K500" s="79">
        <f t="shared" si="31"/>
        <v>0</v>
      </c>
    </row>
    <row r="501" spans="2:11">
      <c r="B501" s="233" t="s">
        <v>1089</v>
      </c>
      <c r="C501" s="234" t="s">
        <v>1090</v>
      </c>
      <c r="D501" s="235">
        <v>62.36</v>
      </c>
      <c r="E501" s="230">
        <v>354.22</v>
      </c>
      <c r="F501" s="236">
        <v>0.68883744565524241</v>
      </c>
      <c r="G501" s="232">
        <v>8.5</v>
      </c>
      <c r="H501" s="232">
        <f t="shared" si="28"/>
        <v>22089.159200000002</v>
      </c>
      <c r="I501" s="76">
        <f t="shared" si="29"/>
        <v>6.5338582038844699E-4</v>
      </c>
      <c r="J501" s="76">
        <f t="shared" si="30"/>
        <v>4.5007661954373282E-4</v>
      </c>
      <c r="K501" s="79">
        <f t="shared" si="31"/>
        <v>5.5537794733017997E-3</v>
      </c>
    </row>
    <row r="502" spans="2:11">
      <c r="B502" s="233" t="s">
        <v>1091</v>
      </c>
      <c r="C502" s="234" t="s">
        <v>1092</v>
      </c>
      <c r="D502" s="235">
        <v>161.59399999999999</v>
      </c>
      <c r="E502" s="230">
        <v>105.46</v>
      </c>
      <c r="F502" s="236">
        <v>0.41721979897591505</v>
      </c>
      <c r="G502" s="232">
        <v>8.5</v>
      </c>
      <c r="H502" s="232">
        <f t="shared" si="28"/>
        <v>17041.703239999999</v>
      </c>
      <c r="I502" s="76">
        <f t="shared" si="29"/>
        <v>5.0408470288375003E-4</v>
      </c>
      <c r="J502" s="76">
        <f t="shared" si="30"/>
        <v>2.1031411840399206E-4</v>
      </c>
      <c r="K502" s="79">
        <f t="shared" si="31"/>
        <v>4.284719974511875E-3</v>
      </c>
    </row>
    <row r="503" spans="2:11">
      <c r="B503" s="233" t="s">
        <v>1093</v>
      </c>
      <c r="C503" s="234" t="s">
        <v>1094</v>
      </c>
      <c r="D503" s="235">
        <v>1158.04</v>
      </c>
      <c r="E503" s="230">
        <v>87.93</v>
      </c>
      <c r="F503" s="236" t="s">
        <v>98</v>
      </c>
      <c r="G503" s="232">
        <v>16</v>
      </c>
      <c r="H503" s="232">
        <f t="shared" si="28"/>
        <v>101826.4572</v>
      </c>
      <c r="I503" s="76">
        <f t="shared" si="29"/>
        <v>3.0119735510290985E-3</v>
      </c>
      <c r="J503" s="76" t="str">
        <f t="shared" si="30"/>
        <v/>
      </c>
      <c r="K503" s="79">
        <f t="shared" si="31"/>
        <v>4.8191576816465576E-2</v>
      </c>
    </row>
    <row r="504" spans="2:11">
      <c r="B504" s="233" t="s">
        <v>1095</v>
      </c>
      <c r="C504" s="234" t="s">
        <v>1096</v>
      </c>
      <c r="D504" s="235">
        <v>1036.01</v>
      </c>
      <c r="E504" s="230">
        <v>870.76</v>
      </c>
      <c r="F504" s="236" t="s">
        <v>98</v>
      </c>
      <c r="G504" s="232">
        <v>51.5</v>
      </c>
      <c r="H504" s="232">
        <f t="shared" si="28"/>
        <v>902116.06759999995</v>
      </c>
      <c r="I504" s="76">
        <f t="shared" si="29"/>
        <v>2.6684123265064141E-2</v>
      </c>
      <c r="J504" s="76" t="str">
        <f t="shared" si="30"/>
        <v/>
      </c>
      <c r="K504" s="79">
        <f t="shared" si="31"/>
        <v>1.3742323481508032</v>
      </c>
    </row>
    <row r="505" spans="2:11">
      <c r="B505" s="233" t="s">
        <v>1097</v>
      </c>
      <c r="C505" s="234" t="s">
        <v>1098</v>
      </c>
      <c r="D505" s="235">
        <v>290.572</v>
      </c>
      <c r="E505" s="230">
        <v>28.51</v>
      </c>
      <c r="F505" s="236" t="s">
        <v>98</v>
      </c>
      <c r="G505" s="232">
        <v>2</v>
      </c>
      <c r="H505" s="232">
        <f t="shared" si="28"/>
        <v>8284.2077200000003</v>
      </c>
      <c r="I505" s="76">
        <f t="shared" si="29"/>
        <v>2.4504254817451381E-4</v>
      </c>
      <c r="J505" s="76" t="str">
        <f t="shared" si="30"/>
        <v/>
      </c>
      <c r="K505" s="79">
        <f t="shared" si="31"/>
        <v>4.9008509634902763E-4</v>
      </c>
    </row>
    <row r="506" spans="2:11">
      <c r="B506" s="233" t="s">
        <v>1099</v>
      </c>
      <c r="C506" s="234" t="s">
        <v>1100</v>
      </c>
      <c r="D506" s="235">
        <v>728.10199999999998</v>
      </c>
      <c r="E506" s="230">
        <v>66.5</v>
      </c>
      <c r="F506" s="236">
        <v>4.2105263157894735</v>
      </c>
      <c r="G506" s="232"/>
      <c r="H506" s="232">
        <f t="shared" si="28"/>
        <v>0</v>
      </c>
      <c r="I506" s="76">
        <f t="shared" si="29"/>
        <v>0</v>
      </c>
      <c r="J506" s="76">
        <f t="shared" si="30"/>
        <v>0</v>
      </c>
      <c r="K506" s="79">
        <f t="shared" si="31"/>
        <v>0</v>
      </c>
    </row>
    <row r="507" spans="2:11">
      <c r="B507" s="233" t="s">
        <v>1101</v>
      </c>
      <c r="C507" s="234" t="s">
        <v>1102</v>
      </c>
      <c r="D507" s="235">
        <v>166.2</v>
      </c>
      <c r="E507" s="230">
        <v>36.57</v>
      </c>
      <c r="F507" s="236" t="s">
        <v>98</v>
      </c>
      <c r="G507" s="232">
        <v>28</v>
      </c>
      <c r="H507" s="232">
        <f t="shared" si="28"/>
        <v>6077.9339999999993</v>
      </c>
      <c r="I507" s="76">
        <f t="shared" si="29"/>
        <v>1.7978212103504757E-4</v>
      </c>
      <c r="J507" s="76" t="str">
        <f t="shared" si="30"/>
        <v/>
      </c>
      <c r="K507" s="79">
        <f t="shared" si="31"/>
        <v>5.0338993889813321E-3</v>
      </c>
    </row>
    <row r="508" spans="2:11">
      <c r="B508" s="233" t="s">
        <v>1103</v>
      </c>
      <c r="C508" s="234" t="s">
        <v>1104</v>
      </c>
      <c r="D508" s="235">
        <v>39.448</v>
      </c>
      <c r="E508" s="230">
        <v>274.70999999999998</v>
      </c>
      <c r="F508" s="236">
        <v>2.2569254850569695</v>
      </c>
      <c r="G508" s="232">
        <v>17.5</v>
      </c>
      <c r="H508" s="232">
        <f t="shared" si="28"/>
        <v>10836.76008</v>
      </c>
      <c r="I508" s="76">
        <f t="shared" si="29"/>
        <v>3.2054571706937452E-4</v>
      </c>
      <c r="J508" s="76">
        <f t="shared" si="30"/>
        <v>7.2344779797973221E-4</v>
      </c>
      <c r="K508" s="79">
        <f t="shared" si="31"/>
        <v>5.6095500487140541E-3</v>
      </c>
    </row>
    <row r="509" spans="2:11">
      <c r="B509" s="233" t="s">
        <v>1105</v>
      </c>
      <c r="C509" s="234" t="s">
        <v>1106</v>
      </c>
      <c r="D509" s="235">
        <v>46.765999999999998</v>
      </c>
      <c r="E509" s="230">
        <v>431.55</v>
      </c>
      <c r="F509" s="236" t="s">
        <v>98</v>
      </c>
      <c r="G509" s="232">
        <v>14.5</v>
      </c>
      <c r="H509" s="232">
        <f t="shared" si="28"/>
        <v>20181.867299999998</v>
      </c>
      <c r="I509" s="76">
        <f t="shared" si="29"/>
        <v>5.9696911971105122E-4</v>
      </c>
      <c r="J509" s="76" t="str">
        <f t="shared" si="30"/>
        <v/>
      </c>
      <c r="K509" s="79">
        <f t="shared" si="31"/>
        <v>8.656052235810242E-3</v>
      </c>
    </row>
    <row r="510" spans="2:11">
      <c r="B510" s="233" t="s">
        <v>1083</v>
      </c>
      <c r="C510" s="234" t="s">
        <v>1107</v>
      </c>
      <c r="D510" s="235">
        <v>380.97899999999998</v>
      </c>
      <c r="E510" s="230">
        <v>19.86</v>
      </c>
      <c r="F510" s="236">
        <v>1.0070493454179255</v>
      </c>
      <c r="G510" s="232"/>
      <c r="H510" s="232">
        <f t="shared" si="28"/>
        <v>0</v>
      </c>
      <c r="I510" s="76">
        <f t="shared" si="29"/>
        <v>0</v>
      </c>
      <c r="J510" s="76">
        <f t="shared" si="30"/>
        <v>0</v>
      </c>
      <c r="K510" s="79">
        <f t="shared" si="31"/>
        <v>0</v>
      </c>
    </row>
    <row r="511" spans="2:11">
      <c r="B511" s="233" t="s">
        <v>1108</v>
      </c>
      <c r="C511" s="234" t="s">
        <v>1109</v>
      </c>
      <c r="D511" s="235">
        <v>980.13699999999994</v>
      </c>
      <c r="E511" s="230">
        <v>46.78</v>
      </c>
      <c r="F511" s="236">
        <v>2.8858486532706284</v>
      </c>
      <c r="G511" s="232"/>
      <c r="H511" s="232">
        <f t="shared" si="28"/>
        <v>0</v>
      </c>
      <c r="I511" s="76">
        <f t="shared" si="29"/>
        <v>0</v>
      </c>
      <c r="J511" s="76">
        <f t="shared" si="30"/>
        <v>0</v>
      </c>
      <c r="K511" s="79">
        <f t="shared" si="31"/>
        <v>0</v>
      </c>
    </row>
    <row r="512" spans="2:11">
      <c r="B512" s="233" t="s">
        <v>1110</v>
      </c>
      <c r="C512" s="234" t="s">
        <v>1111</v>
      </c>
      <c r="D512" s="235">
        <v>281.96800000000002</v>
      </c>
      <c r="E512" s="230">
        <v>136.97999999999999</v>
      </c>
      <c r="F512" s="236">
        <v>0.73003358154475118</v>
      </c>
      <c r="G512" s="232">
        <v>17</v>
      </c>
      <c r="H512" s="232">
        <f t="shared" si="28"/>
        <v>38623.976640000001</v>
      </c>
      <c r="I512" s="76">
        <f t="shared" si="29"/>
        <v>1.1424771054024821E-3</v>
      </c>
      <c r="J512" s="76">
        <f t="shared" si="30"/>
        <v>8.3404665308985419E-4</v>
      </c>
      <c r="K512" s="79">
        <f t="shared" si="31"/>
        <v>1.9422110791842195E-2</v>
      </c>
    </row>
    <row r="513" spans="2:11">
      <c r="B513" s="233" t="s">
        <v>1112</v>
      </c>
      <c r="C513" s="234" t="s">
        <v>1113</v>
      </c>
      <c r="D513" s="235">
        <v>433.03199999999998</v>
      </c>
      <c r="E513" s="230">
        <v>185.21</v>
      </c>
      <c r="F513" s="236">
        <v>3.1747745802062521</v>
      </c>
      <c r="G513" s="232">
        <v>12</v>
      </c>
      <c r="H513" s="232">
        <f t="shared" si="28"/>
        <v>80201.856719999996</v>
      </c>
      <c r="I513" s="76">
        <f t="shared" si="29"/>
        <v>2.3723291355369413E-3</v>
      </c>
      <c r="J513" s="76">
        <f t="shared" si="30"/>
        <v>7.5316102353853538E-3</v>
      </c>
      <c r="K513" s="79">
        <f t="shared" si="31"/>
        <v>2.8467949626443296E-2</v>
      </c>
    </row>
    <row r="514" spans="2:11">
      <c r="B514" s="233" t="s">
        <v>1114</v>
      </c>
      <c r="C514" s="234" t="s">
        <v>1115</v>
      </c>
      <c r="D514" s="235">
        <v>270.91500000000002</v>
      </c>
      <c r="E514" s="230">
        <v>106.4</v>
      </c>
      <c r="F514" s="236" t="s">
        <v>98</v>
      </c>
      <c r="G514" s="232">
        <v>21.5</v>
      </c>
      <c r="H514" s="232">
        <f t="shared" si="28"/>
        <v>28825.356000000003</v>
      </c>
      <c r="I514" s="76">
        <f t="shared" si="29"/>
        <v>8.5263901208376658E-4</v>
      </c>
      <c r="J514" s="76" t="str">
        <f t="shared" si="30"/>
        <v/>
      </c>
      <c r="K514" s="79">
        <f t="shared" si="31"/>
        <v>1.8331738759800983E-2</v>
      </c>
    </row>
    <row r="515" spans="2:11">
      <c r="B515" s="233" t="s">
        <v>1116</v>
      </c>
      <c r="C515" s="234" t="s">
        <v>1117</v>
      </c>
      <c r="D515" s="235">
        <v>61.091000000000001</v>
      </c>
      <c r="E515" s="230">
        <v>199.63</v>
      </c>
      <c r="F515" s="236">
        <v>3.0055602865300806</v>
      </c>
      <c r="G515" s="232">
        <v>16</v>
      </c>
      <c r="H515" s="232">
        <f t="shared" si="28"/>
        <v>12195.59633</v>
      </c>
      <c r="I515" s="76">
        <f t="shared" si="29"/>
        <v>3.6073938537250355E-4</v>
      </c>
      <c r="J515" s="76">
        <f t="shared" si="30"/>
        <v>1.084223970462867E-3</v>
      </c>
      <c r="K515" s="79">
        <f t="shared" si="31"/>
        <v>5.7718301659600568E-3</v>
      </c>
    </row>
    <row r="516" spans="2:11">
      <c r="B516" s="233" t="s">
        <v>1118</v>
      </c>
      <c r="C516" s="234" t="s">
        <v>1119</v>
      </c>
      <c r="D516" s="235">
        <v>78.805000000000007</v>
      </c>
      <c r="E516" s="230">
        <v>289.91000000000003</v>
      </c>
      <c r="F516" s="236" t="s">
        <v>98</v>
      </c>
      <c r="G516" s="232">
        <v>17</v>
      </c>
      <c r="H516" s="232">
        <f t="shared" si="28"/>
        <v>22846.357550000004</v>
      </c>
      <c r="I516" s="76">
        <f t="shared" si="29"/>
        <v>6.757833530709734E-4</v>
      </c>
      <c r="J516" s="76" t="str">
        <f t="shared" si="30"/>
        <v/>
      </c>
      <c r="K516" s="79">
        <f t="shared" si="31"/>
        <v>1.1488317002206547E-2</v>
      </c>
    </row>
    <row r="517" spans="2:11">
      <c r="B517" s="233" t="s">
        <v>1120</v>
      </c>
      <c r="C517" s="234" t="s">
        <v>1121</v>
      </c>
      <c r="D517" s="235">
        <v>157.08799999999999</v>
      </c>
      <c r="E517" s="230">
        <v>296.64999999999998</v>
      </c>
      <c r="F517" s="236" t="s">
        <v>98</v>
      </c>
      <c r="G517" s="232">
        <v>10</v>
      </c>
      <c r="H517" s="232">
        <f t="shared" si="28"/>
        <v>46600.155199999994</v>
      </c>
      <c r="I517" s="76">
        <f t="shared" si="29"/>
        <v>1.3784083115115104E-3</v>
      </c>
      <c r="J517" s="76" t="str">
        <f t="shared" si="30"/>
        <v/>
      </c>
      <c r="K517" s="79">
        <f t="shared" si="31"/>
        <v>1.3784083115115104E-2</v>
      </c>
    </row>
    <row r="518" spans="2:11">
      <c r="B518" s="233" t="s">
        <v>1122</v>
      </c>
      <c r="C518" s="234" t="s">
        <v>1123</v>
      </c>
      <c r="D518" s="235">
        <v>284.7</v>
      </c>
      <c r="E518" s="230">
        <v>49.63</v>
      </c>
      <c r="F518" s="236">
        <v>2.014910336490026</v>
      </c>
      <c r="G518" s="232">
        <v>14</v>
      </c>
      <c r="H518" s="232">
        <f t="shared" si="28"/>
        <v>14129.661</v>
      </c>
      <c r="I518" s="76">
        <f t="shared" si="29"/>
        <v>4.1794801063752771E-4</v>
      </c>
      <c r="J518" s="76">
        <f t="shared" si="30"/>
        <v>8.4212776674899798E-4</v>
      </c>
      <c r="K518" s="79">
        <f t="shared" si="31"/>
        <v>5.8512721489253879E-3</v>
      </c>
    </row>
    <row r="519" spans="2:11">
      <c r="B519" s="233" t="s">
        <v>1124</v>
      </c>
      <c r="C519" s="234" t="s">
        <v>1125</v>
      </c>
      <c r="D519" s="235">
        <v>359.69299999999998</v>
      </c>
      <c r="E519" s="230">
        <v>26.81</v>
      </c>
      <c r="F519" s="236">
        <v>0.89518836255128675</v>
      </c>
      <c r="G519" s="232"/>
      <c r="H519" s="232">
        <f t="shared" si="28"/>
        <v>0</v>
      </c>
      <c r="I519" s="76">
        <f t="shared" si="29"/>
        <v>0</v>
      </c>
      <c r="J519" s="76">
        <f t="shared" si="30"/>
        <v>0</v>
      </c>
      <c r="K519" s="79">
        <f t="shared" si="31"/>
        <v>0</v>
      </c>
    </row>
    <row r="520" spans="2:11">
      <c r="B520" s="238" t="s">
        <v>1126</v>
      </c>
      <c r="C520" s="239" t="s">
        <v>1127</v>
      </c>
      <c r="D520" s="240">
        <v>471.25099999999998</v>
      </c>
      <c r="E520" s="230">
        <v>177.25</v>
      </c>
      <c r="F520" s="241">
        <v>0.73342736248236962</v>
      </c>
      <c r="G520" s="232">
        <v>11</v>
      </c>
      <c r="H520" s="232">
        <f t="shared" si="28"/>
        <v>83529.239749999993</v>
      </c>
      <c r="I520" s="76">
        <f t="shared" si="29"/>
        <v>2.4707513919532535E-3</v>
      </c>
      <c r="J520" s="76">
        <f t="shared" si="30"/>
        <v>1.8121166767499182E-3</v>
      </c>
      <c r="K520" s="80">
        <f t="shared" si="31"/>
        <v>2.7178265311485789E-2</v>
      </c>
    </row>
    <row r="521" spans="2:11">
      <c r="B521" s="238" t="s">
        <v>1128</v>
      </c>
      <c r="C521" s="239" t="s">
        <v>1129</v>
      </c>
      <c r="D521" s="240">
        <v>91.022000000000006</v>
      </c>
      <c r="E521" s="230">
        <v>719.08</v>
      </c>
      <c r="F521" s="241">
        <v>1.7244256550036159</v>
      </c>
      <c r="G521" s="232">
        <v>15</v>
      </c>
      <c r="H521" s="232">
        <f t="shared" si="28"/>
        <v>65452.099760000005</v>
      </c>
      <c r="I521" s="76">
        <f t="shared" si="29"/>
        <v>1.9360390094809075E-3</v>
      </c>
      <c r="J521" s="76">
        <f t="shared" si="30"/>
        <v>3.3385553370366655E-3</v>
      </c>
      <c r="K521" s="80">
        <f t="shared" si="31"/>
        <v>2.9040585142213613E-2</v>
      </c>
    </row>
    <row r="522" spans="2:11">
      <c r="B522" s="238" t="s">
        <v>1130</v>
      </c>
      <c r="C522" s="239" t="s">
        <v>1131</v>
      </c>
      <c r="D522" s="240">
        <v>284.66800000000001</v>
      </c>
      <c r="E522" s="230">
        <v>146.12</v>
      </c>
      <c r="F522" s="241">
        <v>3.3397207774431976</v>
      </c>
      <c r="G522" s="232">
        <v>-3.5</v>
      </c>
      <c r="H522" s="232">
        <f t="shared" si="28"/>
        <v>41595.688160000005</v>
      </c>
      <c r="I522" s="76">
        <f t="shared" si="29"/>
        <v>1.2303787838626112E-3</v>
      </c>
      <c r="J522" s="76">
        <f t="shared" si="30"/>
        <v>4.1091215885912559E-3</v>
      </c>
      <c r="K522" s="80">
        <f t="shared" si="31"/>
        <v>-4.3063257435191392E-3</v>
      </c>
    </row>
    <row r="523" spans="2:11">
      <c r="B523" s="238" t="s">
        <v>1132</v>
      </c>
      <c r="C523" s="239" t="s">
        <v>1133</v>
      </c>
      <c r="D523" s="240">
        <v>764.10900000000004</v>
      </c>
      <c r="E523" s="230">
        <v>35.43</v>
      </c>
      <c r="F523" s="241" t="s">
        <v>98</v>
      </c>
      <c r="G523" s="232">
        <v>13.5</v>
      </c>
      <c r="H523" s="232">
        <f t="shared" si="28"/>
        <v>27072.381870000001</v>
      </c>
      <c r="I523" s="76">
        <f t="shared" si="29"/>
        <v>8.0078695064134749E-4</v>
      </c>
      <c r="J523" s="76" t="str">
        <f t="shared" si="30"/>
        <v/>
      </c>
      <c r="K523" s="80">
        <f t="shared" si="31"/>
        <v>1.0810623833658191E-2</v>
      </c>
    </row>
    <row r="524" spans="2:11">
      <c r="B524" s="238" t="s">
        <v>1134</v>
      </c>
      <c r="C524" s="239" t="s">
        <v>1135</v>
      </c>
      <c r="D524" s="240">
        <v>58.7</v>
      </c>
      <c r="E524" s="230">
        <v>313.45</v>
      </c>
      <c r="F524" s="241" t="s">
        <v>98</v>
      </c>
      <c r="G524" s="232">
        <v>11</v>
      </c>
      <c r="H524" s="232">
        <f t="shared" si="28"/>
        <v>18399.514999999999</v>
      </c>
      <c r="I524" s="76">
        <f t="shared" ref="I524:I525" si="32">IF(H524="Excl.","Excl.",H524/(SUM($H$20:$H$524)))</f>
        <v>5.4424806730645208E-4</v>
      </c>
      <c r="J524" s="76" t="str">
        <f t="shared" ref="J524:J525" si="33">IFERROR(I524*F524, "")</f>
        <v/>
      </c>
      <c r="K524" s="80">
        <f t="shared" ref="K524:K525" si="34">IFERROR(I524*G524, "")</f>
        <v>5.9867287403709731E-3</v>
      </c>
    </row>
    <row r="525" spans="2:11" ht="13.5" thickBot="1">
      <c r="B525" s="242" t="s">
        <v>982</v>
      </c>
      <c r="C525" s="243" t="s">
        <v>1136</v>
      </c>
      <c r="D525" s="244" t="s">
        <v>98</v>
      </c>
      <c r="E525" s="244" t="s">
        <v>98</v>
      </c>
      <c r="F525" s="244" t="s">
        <v>98</v>
      </c>
      <c r="G525" s="244"/>
      <c r="H525" s="244">
        <f t="shared" si="28"/>
        <v>0</v>
      </c>
      <c r="I525" s="81">
        <f t="shared" si="32"/>
        <v>0</v>
      </c>
      <c r="J525" s="81" t="str">
        <f t="shared" si="33"/>
        <v/>
      </c>
      <c r="K525" s="82">
        <f t="shared" si="34"/>
        <v>0</v>
      </c>
    </row>
  </sheetData>
  <mergeCells count="1">
    <mergeCell ref="B2:E2"/>
  </mergeCells>
  <printOptions horizontalCentered="1"/>
  <pageMargins left="0.6" right="0.6" top="0.9" bottom="0.6" header="0.3" footer="0.3"/>
  <pageSetup scale="56" firstPageNumber="8" fitToHeight="6" orientation="portrait" useFirstPageNumber="1" r:id="rId1"/>
  <headerFooter scaleWithDoc="0">
    <oddHeader>&amp;RDocket No. 44280
Exhibit JMC-5.1
Page &amp;P of 13</oddHeader>
  </headerFooter>
  <rowBreaks count="1" manualBreakCount="1">
    <brk id="437"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dimension ref="C3:T65"/>
  <sheetViews>
    <sheetView view="pageLayout" zoomScaleNormal="100" workbookViewId="0">
      <selection activeCell="A27" sqref="A27:F27"/>
    </sheetView>
  </sheetViews>
  <sheetFormatPr defaultRowHeight="12.75"/>
  <cols>
    <col min="2" max="2" width="2.5703125" customWidth="1"/>
    <col min="3" max="3" width="33.85546875" customWidth="1"/>
    <col min="4" max="4" width="9" style="15"/>
    <col min="5" max="5" width="10" customWidth="1"/>
    <col min="6" max="8" width="9"/>
    <col min="9" max="9" width="10.7109375" customWidth="1"/>
    <col min="10" max="10" width="2.5703125" customWidth="1"/>
    <col min="11" max="11" width="34.85546875" bestFit="1" customWidth="1"/>
    <col min="12" max="12" width="9" style="15"/>
    <col min="13" max="13" width="9.7109375" customWidth="1"/>
    <col min="14" max="14" width="10.140625" customWidth="1"/>
    <col min="15" max="17" width="9"/>
    <col min="18" max="18" width="2.5703125" customWidth="1"/>
    <col min="19" max="19" width="9.85546875" customWidth="1"/>
    <col min="20" max="22" width="9"/>
  </cols>
  <sheetData>
    <row r="3" spans="3:20">
      <c r="C3" s="267" t="s">
        <v>1145</v>
      </c>
      <c r="D3" s="267"/>
      <c r="E3" s="267"/>
      <c r="F3" s="267"/>
      <c r="G3" s="267"/>
      <c r="H3" s="267"/>
      <c r="I3" s="267"/>
      <c r="K3" s="267" t="s">
        <v>1146</v>
      </c>
      <c r="L3" s="267"/>
      <c r="M3" s="267"/>
      <c r="N3" s="267"/>
      <c r="O3" s="267"/>
      <c r="P3" s="267"/>
      <c r="Q3" s="267"/>
    </row>
    <row r="4" spans="3:20">
      <c r="C4" s="267" t="s">
        <v>1147</v>
      </c>
      <c r="D4" s="267"/>
      <c r="E4" s="267"/>
      <c r="F4" s="267"/>
      <c r="G4" s="267"/>
      <c r="H4" s="267"/>
      <c r="I4" s="267"/>
      <c r="K4" s="267" t="s">
        <v>1147</v>
      </c>
      <c r="L4" s="267"/>
      <c r="M4" s="267"/>
      <c r="N4" s="267"/>
      <c r="O4" s="267"/>
      <c r="P4" s="267"/>
      <c r="Q4" s="267"/>
    </row>
    <row r="5" spans="3:20">
      <c r="C5" s="87"/>
      <c r="D5" s="88"/>
      <c r="E5" s="87"/>
      <c r="F5" s="87"/>
      <c r="G5" s="87"/>
      <c r="H5" s="87"/>
      <c r="I5" s="87"/>
      <c r="K5" s="87"/>
      <c r="L5" s="88"/>
      <c r="M5" s="87"/>
      <c r="N5" s="87"/>
      <c r="O5" s="87"/>
      <c r="P5" s="87"/>
      <c r="Q5" s="87"/>
    </row>
    <row r="6" spans="3:20" ht="13.5" thickBot="1">
      <c r="C6" s="87"/>
      <c r="D6" s="88"/>
      <c r="E6" s="88" t="s">
        <v>22</v>
      </c>
      <c r="F6" s="88" t="s">
        <v>23</v>
      </c>
      <c r="G6" s="88" t="s">
        <v>24</v>
      </c>
      <c r="H6" s="88" t="s">
        <v>25</v>
      </c>
      <c r="I6" s="88" t="s">
        <v>26</v>
      </c>
      <c r="K6" s="87"/>
      <c r="L6" s="88"/>
      <c r="M6" s="88" t="str">
        <f>E6</f>
        <v>[1]</v>
      </c>
      <c r="N6" s="88" t="str">
        <f t="shared" ref="N6:Q6" si="0">F6</f>
        <v>[2]</v>
      </c>
      <c r="O6" s="88" t="str">
        <f t="shared" si="0"/>
        <v>[3]</v>
      </c>
      <c r="P6" s="88" t="str">
        <f t="shared" si="0"/>
        <v>[4]</v>
      </c>
      <c r="Q6" s="88" t="str">
        <f t="shared" si="0"/>
        <v>[5]</v>
      </c>
    </row>
    <row r="7" spans="3:20" ht="89.25">
      <c r="C7" s="217" t="s">
        <v>3</v>
      </c>
      <c r="D7" s="217" t="s">
        <v>32</v>
      </c>
      <c r="E7" s="218" t="s">
        <v>1148</v>
      </c>
      <c r="F7" s="218" t="s">
        <v>1149</v>
      </c>
      <c r="G7" s="218" t="s">
        <v>1150</v>
      </c>
      <c r="H7" s="218" t="s">
        <v>1151</v>
      </c>
      <c r="I7" s="218" t="s">
        <v>1152</v>
      </c>
      <c r="K7" s="217" t="s">
        <v>3</v>
      </c>
      <c r="L7" s="217" t="s">
        <v>32</v>
      </c>
      <c r="M7" s="218" t="str">
        <f>E7</f>
        <v>Projected 30-year U.S. Treasury bond yield (2023 - 2027)</v>
      </c>
      <c r="N7" s="218" t="str">
        <f t="shared" ref="N7" si="1">F7</f>
        <v>Beta (β)</v>
      </c>
      <c r="O7" s="218" t="str">
        <f t="shared" ref="O7" si="2">G7</f>
        <v>Market Return (Rm)</v>
      </c>
      <c r="P7" s="218" t="str">
        <f t="shared" ref="P7" si="3">H7</f>
        <v>Market Risk Premium (Rm − Rf)</v>
      </c>
      <c r="Q7" s="218" t="str">
        <f t="shared" ref="Q7" si="4">I7</f>
        <v>ROE (K)</v>
      </c>
    </row>
    <row r="8" spans="3:20">
      <c r="C8" s="87"/>
      <c r="D8" s="88"/>
      <c r="E8" s="89"/>
      <c r="F8" s="89"/>
      <c r="G8" s="89"/>
      <c r="H8" s="89"/>
      <c r="I8" s="89"/>
      <c r="K8" s="87"/>
      <c r="L8" s="88"/>
      <c r="M8" s="89"/>
      <c r="N8" s="89"/>
      <c r="O8" s="89"/>
      <c r="P8" s="89"/>
      <c r="Q8" s="89"/>
    </row>
    <row r="9" spans="3:20">
      <c r="C9" s="9" t="s">
        <v>43</v>
      </c>
      <c r="D9" s="1" t="s">
        <v>44</v>
      </c>
      <c r="E9" s="90">
        <f>'JMC-6 Risk Premium'!K52</f>
        <v>3.4000000000000002E-2</v>
      </c>
      <c r="F9" s="91">
        <v>0.9</v>
      </c>
      <c r="G9" s="64">
        <f>AVERAGE('JMC-5.1 SP 500 MRP E&amp;E'!C8,'JMC-5.1 SP500 MRP BB'!C8,'JMC-5.1 SP 500 MRP VL'!C8)</f>
        <v>0.15177953624752213</v>
      </c>
      <c r="H9" s="64">
        <f t="shared" ref="H9:H22" si="5">(G9-E9)</f>
        <v>0.11777953624752213</v>
      </c>
      <c r="I9" s="64">
        <f t="shared" ref="I9:I22" si="6">IFERROR(H9*F9+E9, "")</f>
        <v>0.1400015826227699</v>
      </c>
      <c r="J9" s="64"/>
      <c r="K9" s="9" t="s">
        <v>43</v>
      </c>
      <c r="L9" s="1" t="s">
        <v>44</v>
      </c>
      <c r="M9" s="90">
        <f>E9</f>
        <v>3.4000000000000002E-2</v>
      </c>
      <c r="N9" s="91">
        <v>0.88612328477813107</v>
      </c>
      <c r="O9" s="64">
        <f>G9</f>
        <v>0.15177953624752213</v>
      </c>
      <c r="P9" s="64">
        <f t="shared" ref="P9:P22" si="7">(O9-M9)</f>
        <v>0.11777953624752213</v>
      </c>
      <c r="Q9" s="64">
        <f t="shared" ref="Q9:Q22" si="8">IFERROR(P9*N9+M9, "")</f>
        <v>0.13836718953929927</v>
      </c>
      <c r="T9" s="117"/>
    </row>
    <row r="10" spans="3:20">
      <c r="C10" s="9" t="s">
        <v>48</v>
      </c>
      <c r="D10" s="1" t="s">
        <v>49</v>
      </c>
      <c r="E10" s="92">
        <f>E9</f>
        <v>3.4000000000000002E-2</v>
      </c>
      <c r="F10" s="91">
        <v>0.85</v>
      </c>
      <c r="G10" s="64">
        <f>G9</f>
        <v>0.15177953624752213</v>
      </c>
      <c r="H10" s="64">
        <f t="shared" si="5"/>
        <v>0.11777953624752213</v>
      </c>
      <c r="I10" s="64">
        <f t="shared" si="6"/>
        <v>0.1341126058103938</v>
      </c>
      <c r="J10" s="64"/>
      <c r="K10" s="9" t="s">
        <v>48</v>
      </c>
      <c r="L10" s="1" t="s">
        <v>49</v>
      </c>
      <c r="M10" s="92">
        <f>M9</f>
        <v>3.4000000000000002E-2</v>
      </c>
      <c r="N10" s="91">
        <v>0.85397612942506007</v>
      </c>
      <c r="O10" s="64">
        <f t="shared" ref="O10:O22" si="9">G10</f>
        <v>0.15177953624752213</v>
      </c>
      <c r="P10" s="64">
        <f t="shared" si="7"/>
        <v>0.11777953624752213</v>
      </c>
      <c r="Q10" s="64">
        <f t="shared" si="8"/>
        <v>0.13458091249013751</v>
      </c>
    </row>
    <row r="11" spans="3:20">
      <c r="C11" s="9" t="s">
        <v>51</v>
      </c>
      <c r="D11" s="1" t="s">
        <v>52</v>
      </c>
      <c r="E11" s="92">
        <f t="shared" ref="E11:E22" si="10">E10</f>
        <v>3.4000000000000002E-2</v>
      </c>
      <c r="F11" s="91">
        <v>0.8</v>
      </c>
      <c r="G11" s="64">
        <f t="shared" ref="G11:G22" si="11">G10</f>
        <v>0.15177953624752213</v>
      </c>
      <c r="H11" s="64">
        <f t="shared" si="5"/>
        <v>0.11777953624752213</v>
      </c>
      <c r="I11" s="64">
        <f t="shared" si="6"/>
        <v>0.1282236289980177</v>
      </c>
      <c r="J11" s="64"/>
      <c r="K11" s="9" t="s">
        <v>51</v>
      </c>
      <c r="L11" s="1" t="s">
        <v>52</v>
      </c>
      <c r="M11" s="92">
        <f t="shared" ref="M11:M22" si="12">M10</f>
        <v>3.4000000000000002E-2</v>
      </c>
      <c r="N11" s="91">
        <v>0.78858103126254508</v>
      </c>
      <c r="O11" s="64">
        <f t="shared" si="9"/>
        <v>0.15177953624752213</v>
      </c>
      <c r="P11" s="64">
        <f t="shared" si="7"/>
        <v>0.11777953624752213</v>
      </c>
      <c r="Q11" s="64">
        <f t="shared" si="8"/>
        <v>0.1268787081556953</v>
      </c>
    </row>
    <row r="12" spans="3:20">
      <c r="C12" s="9" t="s">
        <v>54</v>
      </c>
      <c r="D12" s="1" t="s">
        <v>55</v>
      </c>
      <c r="E12" s="92">
        <f t="shared" si="10"/>
        <v>3.4000000000000002E-2</v>
      </c>
      <c r="F12" s="91">
        <v>0.75</v>
      </c>
      <c r="G12" s="64">
        <f t="shared" si="11"/>
        <v>0.15177953624752213</v>
      </c>
      <c r="H12" s="64">
        <f t="shared" si="5"/>
        <v>0.11777953624752213</v>
      </c>
      <c r="I12" s="64">
        <f t="shared" si="6"/>
        <v>0.1223346521856416</v>
      </c>
      <c r="J12" s="64"/>
      <c r="K12" s="9" t="s">
        <v>54</v>
      </c>
      <c r="L12" s="1" t="s">
        <v>55</v>
      </c>
      <c r="M12" s="92">
        <f t="shared" si="12"/>
        <v>3.4000000000000002E-2</v>
      </c>
      <c r="N12" s="91">
        <v>0.81488435728771769</v>
      </c>
      <c r="O12" s="64">
        <f t="shared" si="9"/>
        <v>0.15177953624752213</v>
      </c>
      <c r="P12" s="64">
        <f t="shared" si="7"/>
        <v>0.11777953624752213</v>
      </c>
      <c r="Q12" s="64">
        <f t="shared" si="8"/>
        <v>0.12997670169670753</v>
      </c>
    </row>
    <row r="13" spans="3:20">
      <c r="C13" s="9" t="s">
        <v>56</v>
      </c>
      <c r="D13" s="1" t="s">
        <v>57</v>
      </c>
      <c r="E13" s="92">
        <f t="shared" si="10"/>
        <v>3.4000000000000002E-2</v>
      </c>
      <c r="F13" s="91">
        <v>0.85</v>
      </c>
      <c r="G13" s="64">
        <f t="shared" si="11"/>
        <v>0.15177953624752213</v>
      </c>
      <c r="H13" s="64">
        <f t="shared" si="5"/>
        <v>0.11777953624752213</v>
      </c>
      <c r="I13" s="64">
        <f t="shared" si="6"/>
        <v>0.1341126058103938</v>
      </c>
      <c r="J13" s="64"/>
      <c r="K13" s="9" t="s">
        <v>56</v>
      </c>
      <c r="L13" s="1" t="s">
        <v>57</v>
      </c>
      <c r="M13" s="92">
        <f t="shared" si="12"/>
        <v>3.4000000000000002E-2</v>
      </c>
      <c r="N13" s="91">
        <v>0.78693671079372374</v>
      </c>
      <c r="O13" s="64">
        <f t="shared" si="9"/>
        <v>0.15177953624752213</v>
      </c>
      <c r="P13" s="64">
        <f t="shared" si="7"/>
        <v>0.11777953624752213</v>
      </c>
      <c r="Q13" s="64">
        <f t="shared" si="8"/>
        <v>0.12668504085343524</v>
      </c>
    </row>
    <row r="14" spans="3:20">
      <c r="C14" s="9" t="s">
        <v>58</v>
      </c>
      <c r="D14" s="1" t="s">
        <v>59</v>
      </c>
      <c r="E14" s="92">
        <f t="shared" si="10"/>
        <v>3.4000000000000002E-2</v>
      </c>
      <c r="F14" s="91">
        <v>0.95</v>
      </c>
      <c r="G14" s="64">
        <f t="shared" si="11"/>
        <v>0.15177953624752213</v>
      </c>
      <c r="H14" s="64">
        <f t="shared" si="5"/>
        <v>0.11777953624752213</v>
      </c>
      <c r="I14" s="64">
        <f t="shared" si="6"/>
        <v>0.14589055943514601</v>
      </c>
      <c r="J14" s="64"/>
      <c r="K14" s="9" t="s">
        <v>58</v>
      </c>
      <c r="L14" s="1" t="s">
        <v>59</v>
      </c>
      <c r="M14" s="92">
        <f t="shared" si="12"/>
        <v>3.4000000000000002E-2</v>
      </c>
      <c r="N14" s="91">
        <v>0.91015433775100596</v>
      </c>
      <c r="O14" s="64">
        <f t="shared" si="9"/>
        <v>0.15177953624752213</v>
      </c>
      <c r="P14" s="64">
        <f t="shared" si="7"/>
        <v>0.11777953624752213</v>
      </c>
      <c r="Q14" s="64">
        <f t="shared" si="8"/>
        <v>0.1411975558139841</v>
      </c>
    </row>
    <row r="15" spans="3:20">
      <c r="C15" s="9" t="s">
        <v>60</v>
      </c>
      <c r="D15" s="1" t="s">
        <v>61</v>
      </c>
      <c r="E15" s="92">
        <f t="shared" si="10"/>
        <v>3.4000000000000002E-2</v>
      </c>
      <c r="F15" s="91">
        <v>0.95</v>
      </c>
      <c r="G15" s="64">
        <f t="shared" si="11"/>
        <v>0.15177953624752213</v>
      </c>
      <c r="H15" s="64">
        <f t="shared" si="5"/>
        <v>0.11777953624752213</v>
      </c>
      <c r="I15" s="64">
        <f t="shared" si="6"/>
        <v>0.14589055943514601</v>
      </c>
      <c r="J15" s="64"/>
      <c r="K15" s="9" t="s">
        <v>60</v>
      </c>
      <c r="L15" s="1" t="s">
        <v>61</v>
      </c>
      <c r="M15" s="92">
        <f t="shared" si="12"/>
        <v>3.4000000000000002E-2</v>
      </c>
      <c r="N15" s="91">
        <v>0.94385847490838826</v>
      </c>
      <c r="O15" s="64">
        <f t="shared" si="9"/>
        <v>0.15177953624752213</v>
      </c>
      <c r="P15" s="64">
        <f t="shared" si="7"/>
        <v>0.11777953624752213</v>
      </c>
      <c r="Q15" s="64">
        <f t="shared" si="8"/>
        <v>0.14516721345800349</v>
      </c>
    </row>
    <row r="16" spans="3:20">
      <c r="C16" s="9" t="s">
        <v>1153</v>
      </c>
      <c r="D16" s="1" t="s">
        <v>63</v>
      </c>
      <c r="E16" s="92">
        <f t="shared" si="10"/>
        <v>3.4000000000000002E-2</v>
      </c>
      <c r="F16" s="91">
        <v>0.95</v>
      </c>
      <c r="G16" s="64">
        <f t="shared" si="11"/>
        <v>0.15177953624752213</v>
      </c>
      <c r="H16" s="64">
        <f t="shared" si="5"/>
        <v>0.11777953624752213</v>
      </c>
      <c r="I16" s="64">
        <f t="shared" si="6"/>
        <v>0.14589055943514601</v>
      </c>
      <c r="J16" s="64"/>
      <c r="K16" s="9" t="s">
        <v>1153</v>
      </c>
      <c r="L16" s="1" t="s">
        <v>63</v>
      </c>
      <c r="M16" s="92">
        <f t="shared" si="12"/>
        <v>3.4000000000000002E-2</v>
      </c>
      <c r="N16" s="91">
        <v>0.85779048567435556</v>
      </c>
      <c r="O16" s="64">
        <f t="shared" si="9"/>
        <v>0.15177953624752213</v>
      </c>
      <c r="P16" s="64">
        <f t="shared" si="7"/>
        <v>0.11777953624752213</v>
      </c>
      <c r="Q16" s="64">
        <f t="shared" si="8"/>
        <v>0.13503016560026238</v>
      </c>
    </row>
    <row r="17" spans="3:20">
      <c r="C17" s="9" t="s">
        <v>64</v>
      </c>
      <c r="D17" s="1" t="s">
        <v>65</v>
      </c>
      <c r="E17" s="92">
        <f t="shared" si="10"/>
        <v>3.4000000000000002E-2</v>
      </c>
      <c r="F17" s="91">
        <v>0.85</v>
      </c>
      <c r="G17" s="64">
        <f t="shared" si="11"/>
        <v>0.15177953624752213</v>
      </c>
      <c r="H17" s="64">
        <f t="shared" si="5"/>
        <v>0.11777953624752213</v>
      </c>
      <c r="I17" s="64">
        <f t="shared" si="6"/>
        <v>0.1341126058103938</v>
      </c>
      <c r="J17" s="64"/>
      <c r="K17" s="9" t="s">
        <v>64</v>
      </c>
      <c r="L17" s="1" t="s">
        <v>65</v>
      </c>
      <c r="M17" s="92">
        <f t="shared" si="12"/>
        <v>3.4000000000000002E-2</v>
      </c>
      <c r="N17" s="91">
        <v>0.71156425480890639</v>
      </c>
      <c r="O17" s="64">
        <f t="shared" si="9"/>
        <v>0.15177953624752213</v>
      </c>
      <c r="P17" s="64">
        <f t="shared" si="7"/>
        <v>0.11777953624752213</v>
      </c>
      <c r="Q17" s="64">
        <f t="shared" si="8"/>
        <v>0.11780770794170667</v>
      </c>
    </row>
    <row r="18" spans="3:20">
      <c r="C18" s="9" t="s">
        <v>67</v>
      </c>
      <c r="D18" s="1" t="s">
        <v>68</v>
      </c>
      <c r="E18" s="92">
        <f t="shared" si="10"/>
        <v>3.4000000000000002E-2</v>
      </c>
      <c r="F18" s="91">
        <v>0.8</v>
      </c>
      <c r="G18" s="64">
        <f t="shared" si="11"/>
        <v>0.15177953624752213</v>
      </c>
      <c r="H18" s="64">
        <f t="shared" si="5"/>
        <v>0.11777953624752213</v>
      </c>
      <c r="I18" s="64">
        <f t="shared" si="6"/>
        <v>0.1282236289980177</v>
      </c>
      <c r="J18" s="64"/>
      <c r="K18" s="9" t="s">
        <v>67</v>
      </c>
      <c r="L18" s="1" t="s">
        <v>68</v>
      </c>
      <c r="M18" s="92">
        <f t="shared" si="12"/>
        <v>3.4000000000000002E-2</v>
      </c>
      <c r="N18" s="91">
        <v>0.84434700588391021</v>
      </c>
      <c r="O18" s="64">
        <f t="shared" si="9"/>
        <v>0.15177953624752213</v>
      </c>
      <c r="P18" s="64">
        <f t="shared" si="7"/>
        <v>0.11777953624752213</v>
      </c>
      <c r="Q18" s="64">
        <f t="shared" si="8"/>
        <v>0.13344679878499077</v>
      </c>
    </row>
    <row r="19" spans="3:20">
      <c r="C19" s="9" t="s">
        <v>100</v>
      </c>
      <c r="D19" s="1" t="s">
        <v>70</v>
      </c>
      <c r="E19" s="92">
        <f t="shared" si="10"/>
        <v>3.4000000000000002E-2</v>
      </c>
      <c r="F19" s="91">
        <v>0.95</v>
      </c>
      <c r="G19" s="64">
        <f t="shared" si="11"/>
        <v>0.15177953624752213</v>
      </c>
      <c r="H19" s="64">
        <f t="shared" si="5"/>
        <v>0.11777953624752213</v>
      </c>
      <c r="I19" s="64">
        <f t="shared" si="6"/>
        <v>0.14589055943514601</v>
      </c>
      <c r="J19" s="64"/>
      <c r="K19" s="9" t="s">
        <v>100</v>
      </c>
      <c r="L19" s="1" t="s">
        <v>70</v>
      </c>
      <c r="M19" s="92">
        <f t="shared" si="12"/>
        <v>3.4000000000000002E-2</v>
      </c>
      <c r="N19" s="91">
        <v>0.85894576086810359</v>
      </c>
      <c r="O19" s="64">
        <f t="shared" si="9"/>
        <v>0.15177953624752213</v>
      </c>
      <c r="P19" s="64">
        <f t="shared" si="7"/>
        <v>0.11777953624752213</v>
      </c>
      <c r="Q19" s="64">
        <f t="shared" si="8"/>
        <v>0.13516623337682027</v>
      </c>
    </row>
    <row r="20" spans="3:20">
      <c r="C20" s="9" t="s">
        <v>1154</v>
      </c>
      <c r="D20" s="1" t="s">
        <v>72</v>
      </c>
      <c r="E20" s="92">
        <f t="shared" si="10"/>
        <v>3.4000000000000002E-2</v>
      </c>
      <c r="F20" s="91">
        <v>1.05</v>
      </c>
      <c r="G20" s="64">
        <f t="shared" si="11"/>
        <v>0.15177953624752213</v>
      </c>
      <c r="H20" s="64">
        <f t="shared" si="5"/>
        <v>0.11777953624752213</v>
      </c>
      <c r="I20" s="64">
        <f t="shared" si="6"/>
        <v>0.15766851305989826</v>
      </c>
      <c r="J20" s="64"/>
      <c r="K20" s="9" t="s">
        <v>1154</v>
      </c>
      <c r="L20" s="1" t="s">
        <v>72</v>
      </c>
      <c r="M20" s="92">
        <f t="shared" si="12"/>
        <v>3.4000000000000002E-2</v>
      </c>
      <c r="N20" s="91">
        <v>1.0141662053087437</v>
      </c>
      <c r="O20" s="64">
        <f t="shared" si="9"/>
        <v>0.15177953624752213</v>
      </c>
      <c r="P20" s="64">
        <f t="shared" si="7"/>
        <v>0.11777953624752213</v>
      </c>
      <c r="Q20" s="64">
        <f t="shared" si="8"/>
        <v>0.15344802533917315</v>
      </c>
    </row>
    <row r="21" spans="3:20">
      <c r="C21" s="9" t="s">
        <v>73</v>
      </c>
      <c r="D21" s="1" t="s">
        <v>74</v>
      </c>
      <c r="E21" s="92">
        <f t="shared" si="10"/>
        <v>3.4000000000000002E-2</v>
      </c>
      <c r="F21" s="91">
        <v>0.85</v>
      </c>
      <c r="G21" s="64">
        <f t="shared" si="11"/>
        <v>0.15177953624752213</v>
      </c>
      <c r="H21" s="64">
        <f t="shared" si="5"/>
        <v>0.11777953624752213</v>
      </c>
      <c r="I21" s="64">
        <f t="shared" si="6"/>
        <v>0.1341126058103938</v>
      </c>
      <c r="J21" s="64"/>
      <c r="K21" s="9" t="s">
        <v>73</v>
      </c>
      <c r="L21" s="1" t="s">
        <v>74</v>
      </c>
      <c r="M21" s="92">
        <f t="shared" si="12"/>
        <v>3.4000000000000002E-2</v>
      </c>
      <c r="N21" s="91">
        <v>0.86361281745409535</v>
      </c>
      <c r="O21" s="64">
        <f t="shared" si="9"/>
        <v>0.15177953624752213</v>
      </c>
      <c r="P21" s="64">
        <f t="shared" si="7"/>
        <v>0.11777953624752213</v>
      </c>
      <c r="Q21" s="64">
        <f t="shared" si="8"/>
        <v>0.13571591713715936</v>
      </c>
    </row>
    <row r="22" spans="3:20">
      <c r="C22" s="121" t="s">
        <v>75</v>
      </c>
      <c r="D22" s="219" t="s">
        <v>76</v>
      </c>
      <c r="E22" s="130">
        <f t="shared" si="10"/>
        <v>3.4000000000000002E-2</v>
      </c>
      <c r="F22" s="220">
        <v>0.8</v>
      </c>
      <c r="G22" s="129">
        <f t="shared" si="11"/>
        <v>0.15177953624752213</v>
      </c>
      <c r="H22" s="129">
        <f t="shared" si="5"/>
        <v>0.11777953624752213</v>
      </c>
      <c r="I22" s="129">
        <f t="shared" si="6"/>
        <v>0.1282236289980177</v>
      </c>
      <c r="J22" s="64"/>
      <c r="K22" s="121" t="s">
        <v>75</v>
      </c>
      <c r="L22" s="219" t="s">
        <v>76</v>
      </c>
      <c r="M22" s="130">
        <f t="shared" si="12"/>
        <v>3.4000000000000002E-2</v>
      </c>
      <c r="N22" s="220">
        <v>0.80210808016000934</v>
      </c>
      <c r="O22" s="129">
        <f t="shared" si="9"/>
        <v>0.15177953624752213</v>
      </c>
      <c r="P22" s="129">
        <f t="shared" si="7"/>
        <v>0.11777953624752213</v>
      </c>
      <c r="Q22" s="129">
        <f t="shared" si="8"/>
        <v>0.12847191770163621</v>
      </c>
    </row>
    <row r="23" spans="3:20">
      <c r="C23" s="9" t="s">
        <v>1155</v>
      </c>
      <c r="D23" s="1"/>
      <c r="E23" s="64"/>
      <c r="F23" s="63">
        <f>AVERAGE(F9:F22)</f>
        <v>0.87857142857142867</v>
      </c>
      <c r="G23" s="64"/>
      <c r="H23" s="64"/>
      <c r="I23" s="64">
        <f>AVERAGE(I9:I22)</f>
        <v>0.13747773541746588</v>
      </c>
      <c r="K23" s="9" t="s">
        <v>1155</v>
      </c>
      <c r="L23" s="1"/>
      <c r="M23" s="64"/>
      <c r="N23" s="63">
        <f>AVERAGE(N9:N22)</f>
        <v>0.85264635259747823</v>
      </c>
      <c r="O23" s="64"/>
      <c r="P23" s="64"/>
      <c r="Q23" s="64">
        <f>AVERAGE(Q9:Q22)</f>
        <v>0.13442429199207223</v>
      </c>
      <c r="T23" s="117">
        <f>AVERAGE(I23,Q23)</f>
        <v>0.13595101370476906</v>
      </c>
    </row>
    <row r="24" spans="3:20">
      <c r="C24" s="9"/>
      <c r="D24" s="1"/>
      <c r="E24" s="64"/>
      <c r="F24" s="63"/>
      <c r="G24" s="64"/>
      <c r="H24" s="93"/>
      <c r="I24" s="64"/>
      <c r="N24" s="63"/>
    </row>
    <row r="25" spans="3:20">
      <c r="C25" s="121" t="s">
        <v>77</v>
      </c>
      <c r="D25" s="1"/>
      <c r="E25" s="64"/>
      <c r="F25" s="63"/>
      <c r="G25" s="64"/>
      <c r="H25" s="93"/>
      <c r="I25" s="64"/>
      <c r="K25" s="121" t="s">
        <v>77</v>
      </c>
    </row>
    <row r="26" spans="3:20">
      <c r="C26" s="9" t="s">
        <v>1156</v>
      </c>
      <c r="D26" s="1"/>
      <c r="E26" s="64"/>
      <c r="F26" s="63"/>
      <c r="G26" s="64"/>
      <c r="H26" s="93"/>
      <c r="I26" s="64"/>
      <c r="K26" s="9" t="str">
        <f>C26</f>
        <v>[1] Source: Blue Chip Financial Forecasts, Vol. 40, No. 12, December 1, 2021, at 14</v>
      </c>
    </row>
    <row r="27" spans="3:20">
      <c r="C27" s="9" t="s">
        <v>1157</v>
      </c>
      <c r="D27" s="1"/>
      <c r="E27" s="64"/>
      <c r="F27" s="63"/>
      <c r="G27" s="64"/>
      <c r="H27" s="93"/>
      <c r="I27" s="64"/>
      <c r="K27" s="9" t="s">
        <v>1158</v>
      </c>
    </row>
    <row r="28" spans="3:20">
      <c r="C28" s="9" t="s">
        <v>1159</v>
      </c>
      <c r="D28" s="1"/>
      <c r="E28" s="64"/>
      <c r="F28" s="63"/>
      <c r="G28" s="64"/>
      <c r="H28" s="93"/>
      <c r="I28" s="64"/>
      <c r="K28" s="9" t="str">
        <f>C28</f>
        <v>[3] Source: Average expected market return calculated in Exhibit JMC-5.1</v>
      </c>
    </row>
    <row r="29" spans="3:20">
      <c r="C29" s="9" t="s">
        <v>1160</v>
      </c>
      <c r="D29" s="1"/>
      <c r="E29" s="64"/>
      <c r="F29" s="63"/>
      <c r="G29" s="64"/>
      <c r="H29" s="93"/>
      <c r="I29" s="64"/>
      <c r="K29" s="9" t="str">
        <f t="shared" ref="K29:K30" si="13">C29</f>
        <v>[4] Equals [3] - [1]</v>
      </c>
    </row>
    <row r="30" spans="3:20">
      <c r="C30" s="9" t="s">
        <v>1161</v>
      </c>
      <c r="D30" s="1"/>
      <c r="E30" s="64"/>
      <c r="F30" s="63"/>
      <c r="G30" s="64"/>
      <c r="H30" s="93"/>
      <c r="I30" s="64"/>
      <c r="K30" s="9" t="str">
        <f t="shared" si="13"/>
        <v>[5] Equals [1] + [2] x [4]</v>
      </c>
    </row>
    <row r="31" spans="3:20">
      <c r="C31" s="9"/>
      <c r="D31" s="1"/>
      <c r="E31" s="64"/>
      <c r="F31" s="63"/>
      <c r="G31" s="64"/>
      <c r="H31" s="93"/>
      <c r="I31" s="64"/>
    </row>
    <row r="32" spans="3:20">
      <c r="C32" s="9"/>
      <c r="D32" s="1"/>
      <c r="E32" s="64"/>
      <c r="F32" s="63"/>
      <c r="G32" s="64"/>
      <c r="H32" s="64"/>
      <c r="I32" s="64"/>
    </row>
    <row r="33" spans="3:17">
      <c r="C33" s="267" t="s">
        <v>1162</v>
      </c>
      <c r="D33" s="267"/>
      <c r="E33" s="267"/>
      <c r="F33" s="267"/>
      <c r="G33" s="267"/>
      <c r="H33" s="267"/>
      <c r="I33" s="267"/>
      <c r="K33" s="267" t="s">
        <v>1163</v>
      </c>
      <c r="L33" s="267"/>
      <c r="M33" s="267"/>
      <c r="N33" s="267"/>
      <c r="O33" s="267"/>
      <c r="P33" s="267"/>
      <c r="Q33" s="267"/>
    </row>
    <row r="34" spans="3:17">
      <c r="C34" s="267" t="s">
        <v>1147</v>
      </c>
      <c r="D34" s="267"/>
      <c r="E34" s="267"/>
      <c r="F34" s="267"/>
      <c r="G34" s="267"/>
      <c r="H34" s="267"/>
      <c r="I34" s="267"/>
      <c r="K34" s="267" t="s">
        <v>1147</v>
      </c>
      <c r="L34" s="267"/>
      <c r="M34" s="267"/>
      <c r="N34" s="267"/>
      <c r="O34" s="267"/>
      <c r="P34" s="267"/>
      <c r="Q34" s="267"/>
    </row>
    <row r="35" spans="3:17">
      <c r="C35" s="87"/>
      <c r="D35" s="88"/>
      <c r="E35" s="87"/>
      <c r="F35" s="87"/>
      <c r="G35" s="87"/>
      <c r="H35" s="87"/>
      <c r="I35" s="87"/>
      <c r="K35" s="87"/>
      <c r="L35" s="88"/>
      <c r="M35" s="87"/>
      <c r="N35" s="87"/>
      <c r="O35" s="87"/>
      <c r="P35" s="87"/>
      <c r="Q35" s="87"/>
    </row>
    <row r="36" spans="3:17" ht="13.5" thickBot="1">
      <c r="C36" s="87"/>
      <c r="D36" s="88"/>
      <c r="E36" s="88" t="s">
        <v>22</v>
      </c>
      <c r="F36" s="88" t="s">
        <v>23</v>
      </c>
      <c r="G36" s="88" t="s">
        <v>24</v>
      </c>
      <c r="H36" s="88" t="s">
        <v>25</v>
      </c>
      <c r="I36" s="88" t="s">
        <v>26</v>
      </c>
      <c r="K36" s="87"/>
      <c r="L36" s="88"/>
      <c r="M36" s="88" t="str">
        <f>E36</f>
        <v>[1]</v>
      </c>
      <c r="N36" s="88" t="str">
        <f t="shared" ref="N36:N37" si="14">F36</f>
        <v>[2]</v>
      </c>
      <c r="O36" s="88" t="str">
        <f t="shared" ref="O36:O37" si="15">G36</f>
        <v>[3]</v>
      </c>
      <c r="P36" s="88" t="str">
        <f t="shared" ref="P36:P37" si="16">H36</f>
        <v>[4]</v>
      </c>
      <c r="Q36" s="88" t="str">
        <f t="shared" ref="Q36:Q37" si="17">I36</f>
        <v>[5]</v>
      </c>
    </row>
    <row r="37" spans="3:17" ht="76.5">
      <c r="C37" s="217" t="s">
        <v>3</v>
      </c>
      <c r="D37" s="217" t="s">
        <v>32</v>
      </c>
      <c r="E37" s="218" t="s">
        <v>1164</v>
      </c>
      <c r="F37" s="218" t="s">
        <v>1149</v>
      </c>
      <c r="G37" s="218" t="s">
        <v>1150</v>
      </c>
      <c r="H37" s="218" t="s">
        <v>1151</v>
      </c>
      <c r="I37" s="218" t="s">
        <v>1152</v>
      </c>
      <c r="K37" s="217" t="s">
        <v>3</v>
      </c>
      <c r="L37" s="217" t="s">
        <v>32</v>
      </c>
      <c r="M37" s="218" t="str">
        <f>E37</f>
        <v>Current 30-year Treasury bond yield (30-day average)</v>
      </c>
      <c r="N37" s="218" t="str">
        <f t="shared" si="14"/>
        <v>Beta (β)</v>
      </c>
      <c r="O37" s="218" t="str">
        <f t="shared" si="15"/>
        <v>Market Return (Rm)</v>
      </c>
      <c r="P37" s="218" t="str">
        <f t="shared" si="16"/>
        <v>Market Risk Premium (Rm − Rf)</v>
      </c>
      <c r="Q37" s="218" t="str">
        <f t="shared" si="17"/>
        <v>ROE (K)</v>
      </c>
    </row>
    <row r="38" spans="3:17">
      <c r="C38" s="87"/>
      <c r="D38" s="88"/>
      <c r="E38" s="89"/>
      <c r="F38" s="89"/>
      <c r="G38" s="89"/>
      <c r="H38" s="89"/>
      <c r="I38" s="89"/>
      <c r="K38" s="87"/>
      <c r="L38" s="88"/>
      <c r="M38" s="89"/>
      <c r="N38" s="89"/>
      <c r="O38" s="89"/>
      <c r="P38" s="89"/>
      <c r="Q38" s="89"/>
    </row>
    <row r="39" spans="3:17">
      <c r="C39" s="9" t="s">
        <v>43</v>
      </c>
      <c r="D39" s="1" t="s">
        <v>44</v>
      </c>
      <c r="E39" s="90">
        <v>2.7153333333333328E-2</v>
      </c>
      <c r="F39" s="91">
        <f>F9</f>
        <v>0.9</v>
      </c>
      <c r="G39" s="64">
        <f>G9</f>
        <v>0.15177953624752213</v>
      </c>
      <c r="H39" s="64">
        <f t="shared" ref="H39:H52" si="18">(G39-E39)</f>
        <v>0.1246262029141888</v>
      </c>
      <c r="I39" s="64">
        <f t="shared" ref="I39:I52" si="19">IFERROR(H39*F39+E39, "")</f>
        <v>0.13931691595610324</v>
      </c>
      <c r="J39" s="64"/>
      <c r="K39" s="9" t="s">
        <v>43</v>
      </c>
      <c r="L39" s="1" t="s">
        <v>44</v>
      </c>
      <c r="M39" s="90">
        <f>E39</f>
        <v>2.7153333333333328E-2</v>
      </c>
      <c r="N39" s="91">
        <f>N9</f>
        <v>0.88612328477813107</v>
      </c>
      <c r="O39" s="64">
        <f>G39</f>
        <v>0.15177953624752213</v>
      </c>
      <c r="P39" s="64">
        <f t="shared" ref="P39:P52" si="20">(O39-M39)</f>
        <v>0.1246262029141888</v>
      </c>
      <c r="Q39" s="64">
        <f t="shared" ref="Q39:Q52" si="21">IFERROR(P39*N39+M39, "")</f>
        <v>0.1375875136290802</v>
      </c>
    </row>
    <row r="40" spans="3:17">
      <c r="C40" s="9" t="s">
        <v>48</v>
      </c>
      <c r="D40" s="1" t="s">
        <v>49</v>
      </c>
      <c r="E40" s="92">
        <f>E39</f>
        <v>2.7153333333333328E-2</v>
      </c>
      <c r="F40" s="91">
        <f t="shared" ref="F40:F52" si="22">F10</f>
        <v>0.85</v>
      </c>
      <c r="G40" s="64">
        <f t="shared" ref="G40:G52" si="23">G10</f>
        <v>0.15177953624752213</v>
      </c>
      <c r="H40" s="64">
        <f t="shared" si="18"/>
        <v>0.1246262029141888</v>
      </c>
      <c r="I40" s="64">
        <f t="shared" si="19"/>
        <v>0.1330856058103938</v>
      </c>
      <c r="J40" s="64"/>
      <c r="K40" s="9" t="s">
        <v>48</v>
      </c>
      <c r="L40" s="1" t="s">
        <v>49</v>
      </c>
      <c r="M40" s="92">
        <f>M39</f>
        <v>2.7153333333333328E-2</v>
      </c>
      <c r="N40" s="91">
        <f t="shared" ref="N40:N52" si="24">N10</f>
        <v>0.85397612942506007</v>
      </c>
      <c r="O40" s="64">
        <f t="shared" ref="O40:O52" si="25">G40</f>
        <v>0.15177953624752213</v>
      </c>
      <c r="P40" s="64">
        <f t="shared" si="20"/>
        <v>0.1246262029141888</v>
      </c>
      <c r="Q40" s="64">
        <f t="shared" si="21"/>
        <v>0.13358113572293442</v>
      </c>
    </row>
    <row r="41" spans="3:17">
      <c r="C41" s="9" t="s">
        <v>51</v>
      </c>
      <c r="D41" s="1" t="s">
        <v>52</v>
      </c>
      <c r="E41" s="92">
        <f t="shared" ref="E41:E52" si="26">E40</f>
        <v>2.7153333333333328E-2</v>
      </c>
      <c r="F41" s="91">
        <f t="shared" si="22"/>
        <v>0.8</v>
      </c>
      <c r="G41" s="64">
        <f t="shared" si="23"/>
        <v>0.15177953624752213</v>
      </c>
      <c r="H41" s="64">
        <f t="shared" si="18"/>
        <v>0.1246262029141888</v>
      </c>
      <c r="I41" s="64">
        <f t="shared" si="19"/>
        <v>0.12685429566468437</v>
      </c>
      <c r="J41" s="64"/>
      <c r="K41" s="9" t="s">
        <v>51</v>
      </c>
      <c r="L41" s="1" t="s">
        <v>52</v>
      </c>
      <c r="M41" s="92">
        <f t="shared" ref="M41:M52" si="27">M40</f>
        <v>2.7153333333333328E-2</v>
      </c>
      <c r="N41" s="91">
        <f t="shared" si="24"/>
        <v>0.78858103126254508</v>
      </c>
      <c r="O41" s="64">
        <f t="shared" si="25"/>
        <v>0.15177953624752213</v>
      </c>
      <c r="P41" s="64">
        <f t="shared" si="20"/>
        <v>0.1246262029141888</v>
      </c>
      <c r="Q41" s="64">
        <f t="shared" si="21"/>
        <v>0.12543119294973953</v>
      </c>
    </row>
    <row r="42" spans="3:17">
      <c r="C42" s="9" t="s">
        <v>54</v>
      </c>
      <c r="D42" s="1" t="s">
        <v>55</v>
      </c>
      <c r="E42" s="92">
        <f t="shared" si="26"/>
        <v>2.7153333333333328E-2</v>
      </c>
      <c r="F42" s="91">
        <f t="shared" si="22"/>
        <v>0.75</v>
      </c>
      <c r="G42" s="64">
        <f t="shared" si="23"/>
        <v>0.15177953624752213</v>
      </c>
      <c r="H42" s="64">
        <f t="shared" si="18"/>
        <v>0.1246262029141888</v>
      </c>
      <c r="I42" s="64">
        <f t="shared" si="19"/>
        <v>0.12062298551897493</v>
      </c>
      <c r="J42" s="64"/>
      <c r="K42" s="9" t="s">
        <v>54</v>
      </c>
      <c r="L42" s="1" t="s">
        <v>55</v>
      </c>
      <c r="M42" s="92">
        <f t="shared" si="27"/>
        <v>2.7153333333333328E-2</v>
      </c>
      <c r="N42" s="91">
        <f t="shared" si="24"/>
        <v>0.81488435728771769</v>
      </c>
      <c r="O42" s="64">
        <f t="shared" si="25"/>
        <v>0.15177953624752213</v>
      </c>
      <c r="P42" s="64">
        <f t="shared" si="20"/>
        <v>0.1246262029141888</v>
      </c>
      <c r="Q42" s="64">
        <f t="shared" si="21"/>
        <v>0.12870927659627077</v>
      </c>
    </row>
    <row r="43" spans="3:17">
      <c r="C43" s="9" t="s">
        <v>56</v>
      </c>
      <c r="D43" s="1" t="s">
        <v>57</v>
      </c>
      <c r="E43" s="92">
        <f t="shared" si="26"/>
        <v>2.7153333333333328E-2</v>
      </c>
      <c r="F43" s="91">
        <f t="shared" si="22"/>
        <v>0.85</v>
      </c>
      <c r="G43" s="64">
        <f t="shared" si="23"/>
        <v>0.15177953624752213</v>
      </c>
      <c r="H43" s="64">
        <f t="shared" si="18"/>
        <v>0.1246262029141888</v>
      </c>
      <c r="I43" s="64">
        <f t="shared" si="19"/>
        <v>0.1330856058103938</v>
      </c>
      <c r="J43" s="64"/>
      <c r="K43" s="9" t="s">
        <v>56</v>
      </c>
      <c r="L43" s="1" t="s">
        <v>57</v>
      </c>
      <c r="M43" s="92">
        <f t="shared" si="27"/>
        <v>2.7153333333333328E-2</v>
      </c>
      <c r="N43" s="91">
        <f t="shared" si="24"/>
        <v>0.78693671079372374</v>
      </c>
      <c r="O43" s="64">
        <f t="shared" si="25"/>
        <v>0.15177953624752213</v>
      </c>
      <c r="P43" s="64">
        <f t="shared" si="20"/>
        <v>0.1246262029141888</v>
      </c>
      <c r="Q43" s="64">
        <f t="shared" si="21"/>
        <v>0.12522626753333624</v>
      </c>
    </row>
    <row r="44" spans="3:17">
      <c r="C44" s="9" t="s">
        <v>58</v>
      </c>
      <c r="D44" s="1" t="s">
        <v>59</v>
      </c>
      <c r="E44" s="92">
        <f t="shared" si="26"/>
        <v>2.7153333333333328E-2</v>
      </c>
      <c r="F44" s="91">
        <f t="shared" si="22"/>
        <v>0.95</v>
      </c>
      <c r="G44" s="64">
        <f t="shared" si="23"/>
        <v>0.15177953624752213</v>
      </c>
      <c r="H44" s="64">
        <f t="shared" si="18"/>
        <v>0.1246262029141888</v>
      </c>
      <c r="I44" s="64">
        <f t="shared" si="19"/>
        <v>0.14554822610181267</v>
      </c>
      <c r="J44" s="64"/>
      <c r="K44" s="9" t="s">
        <v>58</v>
      </c>
      <c r="L44" s="1" t="s">
        <v>59</v>
      </c>
      <c r="M44" s="92">
        <f t="shared" si="27"/>
        <v>2.7153333333333328E-2</v>
      </c>
      <c r="N44" s="91">
        <f t="shared" si="24"/>
        <v>0.91015433775100596</v>
      </c>
      <c r="O44" s="64">
        <f t="shared" si="25"/>
        <v>0.15177953624752213</v>
      </c>
      <c r="P44" s="64">
        <f t="shared" si="20"/>
        <v>0.1246262029141888</v>
      </c>
      <c r="Q44" s="64">
        <f t="shared" si="21"/>
        <v>0.14058241251311931</v>
      </c>
    </row>
    <row r="45" spans="3:17">
      <c r="C45" s="9" t="s">
        <v>60</v>
      </c>
      <c r="D45" s="1" t="s">
        <v>61</v>
      </c>
      <c r="E45" s="92">
        <f t="shared" si="26"/>
        <v>2.7153333333333328E-2</v>
      </c>
      <c r="F45" s="91">
        <f t="shared" si="22"/>
        <v>0.95</v>
      </c>
      <c r="G45" s="64">
        <f t="shared" si="23"/>
        <v>0.15177953624752213</v>
      </c>
      <c r="H45" s="64">
        <f t="shared" si="18"/>
        <v>0.1246262029141888</v>
      </c>
      <c r="I45" s="64">
        <f t="shared" si="19"/>
        <v>0.14554822610181267</v>
      </c>
      <c r="J45" s="64"/>
      <c r="K45" s="9" t="s">
        <v>60</v>
      </c>
      <c r="L45" s="1" t="s">
        <v>61</v>
      </c>
      <c r="M45" s="92">
        <f t="shared" si="27"/>
        <v>2.7153333333333328E-2</v>
      </c>
      <c r="N45" s="91">
        <f t="shared" si="24"/>
        <v>0.94385847490838826</v>
      </c>
      <c r="O45" s="64">
        <f t="shared" si="25"/>
        <v>0.15177953624752213</v>
      </c>
      <c r="P45" s="64">
        <f t="shared" si="20"/>
        <v>0.1246262029141888</v>
      </c>
      <c r="Q45" s="64">
        <f t="shared" si="21"/>
        <v>0.14478283114954291</v>
      </c>
    </row>
    <row r="46" spans="3:17">
      <c r="C46" s="9" t="s">
        <v>1153</v>
      </c>
      <c r="D46" s="1" t="s">
        <v>63</v>
      </c>
      <c r="E46" s="92">
        <f t="shared" si="26"/>
        <v>2.7153333333333328E-2</v>
      </c>
      <c r="F46" s="91">
        <f t="shared" si="22"/>
        <v>0.95</v>
      </c>
      <c r="G46" s="64">
        <f t="shared" si="23"/>
        <v>0.15177953624752213</v>
      </c>
      <c r="H46" s="64">
        <f t="shared" si="18"/>
        <v>0.1246262029141888</v>
      </c>
      <c r="I46" s="64">
        <f t="shared" si="19"/>
        <v>0.14554822610181267</v>
      </c>
      <c r="J46" s="64"/>
      <c r="K46" s="9" t="s">
        <v>1153</v>
      </c>
      <c r="L46" s="1" t="s">
        <v>63</v>
      </c>
      <c r="M46" s="92">
        <f t="shared" si="27"/>
        <v>2.7153333333333328E-2</v>
      </c>
      <c r="N46" s="91">
        <f t="shared" si="24"/>
        <v>0.85779048567435556</v>
      </c>
      <c r="O46" s="64">
        <f t="shared" si="25"/>
        <v>0.15177953624752213</v>
      </c>
      <c r="P46" s="64">
        <f t="shared" si="20"/>
        <v>0.1246262029141888</v>
      </c>
      <c r="Q46" s="64">
        <f t="shared" si="21"/>
        <v>0.13405650445884612</v>
      </c>
    </row>
    <row r="47" spans="3:17">
      <c r="C47" s="9" t="s">
        <v>64</v>
      </c>
      <c r="D47" s="1" t="s">
        <v>65</v>
      </c>
      <c r="E47" s="92">
        <f t="shared" si="26"/>
        <v>2.7153333333333328E-2</v>
      </c>
      <c r="F47" s="91">
        <f t="shared" si="22"/>
        <v>0.85</v>
      </c>
      <c r="G47" s="64">
        <f t="shared" si="23"/>
        <v>0.15177953624752213</v>
      </c>
      <c r="H47" s="64">
        <f t="shared" si="18"/>
        <v>0.1246262029141888</v>
      </c>
      <c r="I47" s="64">
        <f t="shared" si="19"/>
        <v>0.1330856058103938</v>
      </c>
      <c r="J47" s="64"/>
      <c r="K47" s="9" t="s">
        <v>64</v>
      </c>
      <c r="L47" s="1" t="s">
        <v>65</v>
      </c>
      <c r="M47" s="92">
        <f t="shared" si="27"/>
        <v>2.7153333333333328E-2</v>
      </c>
      <c r="N47" s="91">
        <f t="shared" si="24"/>
        <v>0.71156425480890639</v>
      </c>
      <c r="O47" s="64">
        <f t="shared" si="25"/>
        <v>0.15177953624752213</v>
      </c>
      <c r="P47" s="64">
        <f t="shared" si="20"/>
        <v>0.1246262029141888</v>
      </c>
      <c r="Q47" s="64">
        <f t="shared" si="21"/>
        <v>0.11583288453963164</v>
      </c>
    </row>
    <row r="48" spans="3:17">
      <c r="C48" s="9" t="s">
        <v>67</v>
      </c>
      <c r="D48" s="1" t="s">
        <v>68</v>
      </c>
      <c r="E48" s="92">
        <f t="shared" si="26"/>
        <v>2.7153333333333328E-2</v>
      </c>
      <c r="F48" s="91">
        <f t="shared" si="22"/>
        <v>0.8</v>
      </c>
      <c r="G48" s="64">
        <f t="shared" si="23"/>
        <v>0.15177953624752213</v>
      </c>
      <c r="H48" s="64">
        <f t="shared" si="18"/>
        <v>0.1246262029141888</v>
      </c>
      <c r="I48" s="64">
        <f t="shared" si="19"/>
        <v>0.12685429566468437</v>
      </c>
      <c r="J48" s="64"/>
      <c r="K48" s="9" t="s">
        <v>67</v>
      </c>
      <c r="L48" s="1" t="s">
        <v>68</v>
      </c>
      <c r="M48" s="92">
        <f t="shared" si="27"/>
        <v>2.7153333333333328E-2</v>
      </c>
      <c r="N48" s="91">
        <f t="shared" si="24"/>
        <v>0.84434700588391021</v>
      </c>
      <c r="O48" s="64">
        <f t="shared" si="25"/>
        <v>0.15177953624752213</v>
      </c>
      <c r="P48" s="64">
        <f t="shared" si="20"/>
        <v>0.1246262029141888</v>
      </c>
      <c r="Q48" s="64">
        <f t="shared" si="21"/>
        <v>0.13238109461860928</v>
      </c>
    </row>
    <row r="49" spans="3:20">
      <c r="C49" s="9" t="s">
        <v>100</v>
      </c>
      <c r="D49" s="1" t="s">
        <v>70</v>
      </c>
      <c r="E49" s="92">
        <f t="shared" si="26"/>
        <v>2.7153333333333328E-2</v>
      </c>
      <c r="F49" s="91">
        <f t="shared" si="22"/>
        <v>0.95</v>
      </c>
      <c r="G49" s="64">
        <f t="shared" si="23"/>
        <v>0.15177953624752213</v>
      </c>
      <c r="H49" s="64">
        <f t="shared" si="18"/>
        <v>0.1246262029141888</v>
      </c>
      <c r="I49" s="64">
        <f t="shared" si="19"/>
        <v>0.14554822610181267</v>
      </c>
      <c r="J49" s="64"/>
      <c r="K49" s="9" t="s">
        <v>100</v>
      </c>
      <c r="L49" s="1" t="s">
        <v>70</v>
      </c>
      <c r="M49" s="92">
        <f t="shared" si="27"/>
        <v>2.7153333333333328E-2</v>
      </c>
      <c r="N49" s="91">
        <f t="shared" si="24"/>
        <v>0.85894576086810359</v>
      </c>
      <c r="O49" s="64">
        <f t="shared" si="25"/>
        <v>0.15177953624752213</v>
      </c>
      <c r="P49" s="64">
        <f t="shared" si="20"/>
        <v>0.1246262029141888</v>
      </c>
      <c r="Q49" s="64">
        <f t="shared" si="21"/>
        <v>0.13420048201956389</v>
      </c>
    </row>
    <row r="50" spans="3:20">
      <c r="C50" s="9" t="s">
        <v>1154</v>
      </c>
      <c r="D50" s="1" t="s">
        <v>72</v>
      </c>
      <c r="E50" s="92">
        <f t="shared" si="26"/>
        <v>2.7153333333333328E-2</v>
      </c>
      <c r="F50" s="91">
        <f t="shared" si="22"/>
        <v>1.05</v>
      </c>
      <c r="G50" s="64">
        <f t="shared" si="23"/>
        <v>0.15177953624752213</v>
      </c>
      <c r="H50" s="64">
        <f t="shared" si="18"/>
        <v>0.1246262029141888</v>
      </c>
      <c r="I50" s="64">
        <f t="shared" si="19"/>
        <v>0.15801084639323157</v>
      </c>
      <c r="J50" s="64"/>
      <c r="K50" s="9" t="s">
        <v>1154</v>
      </c>
      <c r="L50" s="1" t="s">
        <v>72</v>
      </c>
      <c r="M50" s="92">
        <f t="shared" si="27"/>
        <v>2.7153333333333328E-2</v>
      </c>
      <c r="N50" s="91">
        <f t="shared" si="24"/>
        <v>1.0141662053087437</v>
      </c>
      <c r="O50" s="64">
        <f t="shared" si="25"/>
        <v>0.15177953624752213</v>
      </c>
      <c r="P50" s="64">
        <f t="shared" si="20"/>
        <v>0.1246262029141888</v>
      </c>
      <c r="Q50" s="64">
        <f t="shared" si="21"/>
        <v>0.15354501662485368</v>
      </c>
    </row>
    <row r="51" spans="3:20">
      <c r="C51" s="9" t="s">
        <v>73</v>
      </c>
      <c r="D51" s="1" t="s">
        <v>74</v>
      </c>
      <c r="E51" s="92">
        <f t="shared" si="26"/>
        <v>2.7153333333333328E-2</v>
      </c>
      <c r="F51" s="91">
        <f t="shared" si="22"/>
        <v>0.85</v>
      </c>
      <c r="G51" s="64">
        <f t="shared" si="23"/>
        <v>0.15177953624752213</v>
      </c>
      <c r="H51" s="64">
        <f t="shared" si="18"/>
        <v>0.1246262029141888</v>
      </c>
      <c r="I51" s="64">
        <f t="shared" si="19"/>
        <v>0.1330856058103938</v>
      </c>
      <c r="J51" s="64"/>
      <c r="K51" s="9" t="s">
        <v>73</v>
      </c>
      <c r="L51" s="1" t="s">
        <v>74</v>
      </c>
      <c r="M51" s="92">
        <f t="shared" si="27"/>
        <v>2.7153333333333328E-2</v>
      </c>
      <c r="N51" s="91">
        <f t="shared" si="24"/>
        <v>0.86361281745409535</v>
      </c>
      <c r="O51" s="64">
        <f t="shared" si="25"/>
        <v>0.15177953624752213</v>
      </c>
      <c r="P51" s="64">
        <f t="shared" si="20"/>
        <v>0.1246262029141888</v>
      </c>
      <c r="Q51" s="64">
        <f t="shared" si="21"/>
        <v>0.13478211956066172</v>
      </c>
    </row>
    <row r="52" spans="3:20">
      <c r="C52" s="121" t="s">
        <v>75</v>
      </c>
      <c r="D52" s="219" t="s">
        <v>76</v>
      </c>
      <c r="E52" s="130">
        <f t="shared" si="26"/>
        <v>2.7153333333333328E-2</v>
      </c>
      <c r="F52" s="220">
        <f t="shared" si="22"/>
        <v>0.8</v>
      </c>
      <c r="G52" s="129">
        <f t="shared" si="23"/>
        <v>0.15177953624752213</v>
      </c>
      <c r="H52" s="129">
        <f t="shared" si="18"/>
        <v>0.1246262029141888</v>
      </c>
      <c r="I52" s="129">
        <f t="shared" si="19"/>
        <v>0.12685429566468437</v>
      </c>
      <c r="J52" s="64"/>
      <c r="K52" s="121" t="s">
        <v>75</v>
      </c>
      <c r="L52" s="219" t="s">
        <v>76</v>
      </c>
      <c r="M52" s="130">
        <f t="shared" si="27"/>
        <v>2.7153333333333328E-2</v>
      </c>
      <c r="N52" s="220">
        <f t="shared" si="24"/>
        <v>0.80210808016000934</v>
      </c>
      <c r="O52" s="129">
        <f t="shared" si="25"/>
        <v>0.15177953624752213</v>
      </c>
      <c r="P52" s="129">
        <f t="shared" si="20"/>
        <v>0.1246262029141888</v>
      </c>
      <c r="Q52" s="129">
        <f t="shared" si="21"/>
        <v>0.12711701769046507</v>
      </c>
    </row>
    <row r="53" spans="3:20">
      <c r="C53" s="9" t="s">
        <v>1155</v>
      </c>
      <c r="D53" s="1"/>
      <c r="E53" s="64"/>
      <c r="F53" s="67">
        <f>AVERAGE(F39:F52)</f>
        <v>0.87857142857142867</v>
      </c>
      <c r="G53" s="64"/>
      <c r="H53" s="64"/>
      <c r="I53" s="64">
        <f>AVERAGE(I39:I52)</f>
        <v>0.13664635446508486</v>
      </c>
      <c r="K53" s="9" t="s">
        <v>1155</v>
      </c>
      <c r="L53" s="1"/>
      <c r="M53" s="64"/>
      <c r="N53" s="67">
        <f>AVERAGE(N39:N52)</f>
        <v>0.85264635259747823</v>
      </c>
      <c r="O53" s="64"/>
      <c r="P53" s="64"/>
      <c r="Q53" s="64">
        <f>AVERAGE(Q39:Q52)</f>
        <v>0.13341541068618964</v>
      </c>
      <c r="T53" s="117">
        <f>AVERAGE(I53,Q53)</f>
        <v>0.13503088257563725</v>
      </c>
    </row>
    <row r="54" spans="3:20">
      <c r="C54" s="9"/>
      <c r="D54" s="1"/>
      <c r="E54" s="64"/>
      <c r="F54" s="63"/>
      <c r="G54" s="64"/>
      <c r="H54" s="93"/>
      <c r="I54" s="64"/>
    </row>
    <row r="55" spans="3:20">
      <c r="C55" s="121" t="s">
        <v>77</v>
      </c>
      <c r="D55" s="1"/>
      <c r="E55" s="64"/>
      <c r="F55" s="63"/>
      <c r="G55" s="64"/>
      <c r="H55" s="93"/>
      <c r="I55" s="64"/>
      <c r="K55" s="121" t="s">
        <v>77</v>
      </c>
    </row>
    <row r="56" spans="3:20">
      <c r="C56" s="9" t="s">
        <v>1165</v>
      </c>
      <c r="D56" s="1"/>
      <c r="E56" s="64"/>
      <c r="F56" s="63"/>
      <c r="G56" s="64"/>
      <c r="H56" s="93"/>
      <c r="I56" s="64"/>
      <c r="K56" s="9" t="str">
        <f>C56</f>
        <v>[1] Bloomberg Professional as of April 30, 2022</v>
      </c>
    </row>
    <row r="57" spans="3:20">
      <c r="C57" s="9" t="s">
        <v>1157</v>
      </c>
      <c r="D57" s="1"/>
      <c r="E57" s="64"/>
      <c r="F57" s="63"/>
      <c r="G57" s="64"/>
      <c r="H57" s="93"/>
      <c r="I57" s="64"/>
      <c r="K57" s="9" t="s">
        <v>1158</v>
      </c>
    </row>
    <row r="58" spans="3:20">
      <c r="C58" s="9" t="s">
        <v>1159</v>
      </c>
      <c r="D58" s="1"/>
      <c r="E58" s="64"/>
      <c r="F58" s="63"/>
      <c r="G58" s="64"/>
      <c r="H58" s="93"/>
      <c r="I58" s="64"/>
      <c r="K58" s="9" t="str">
        <f>C58</f>
        <v>[3] Source: Average expected market return calculated in Exhibit JMC-5.1</v>
      </c>
    </row>
    <row r="59" spans="3:20">
      <c r="C59" s="9" t="s">
        <v>1160</v>
      </c>
      <c r="D59" s="1"/>
      <c r="E59" s="64"/>
      <c r="F59" s="63"/>
      <c r="G59" s="64"/>
      <c r="H59" s="93"/>
      <c r="I59" s="64"/>
      <c r="K59" s="9" t="str">
        <f t="shared" ref="K59:K60" si="28">C59</f>
        <v>[4] Equals [3] - [1]</v>
      </c>
    </row>
    <row r="60" spans="3:20">
      <c r="C60" s="9" t="s">
        <v>1161</v>
      </c>
      <c r="D60" s="1"/>
      <c r="E60" s="64"/>
      <c r="F60" s="63"/>
      <c r="G60" s="64"/>
      <c r="H60" s="93"/>
      <c r="I60" s="64"/>
      <c r="K60" s="9" t="str">
        <f t="shared" si="28"/>
        <v>[5] Equals [1] + [2] x [4]</v>
      </c>
    </row>
    <row r="64" spans="3:20">
      <c r="Q64" s="117"/>
    </row>
    <row r="65" spans="9:20">
      <c r="I65" s="117">
        <f>AVERAGE(I53,I23)</f>
        <v>0.13706204494127538</v>
      </c>
      <c r="Q65" s="117">
        <f>AVERAGE(Q53,Q23)</f>
        <v>0.13391985133913092</v>
      </c>
      <c r="T65" s="117"/>
    </row>
  </sheetData>
  <mergeCells count="8">
    <mergeCell ref="C34:I34"/>
    <mergeCell ref="K34:Q34"/>
    <mergeCell ref="K4:Q4"/>
    <mergeCell ref="K3:Q3"/>
    <mergeCell ref="C3:I3"/>
    <mergeCell ref="C4:I4"/>
    <mergeCell ref="C33:I33"/>
    <mergeCell ref="K33:Q33"/>
  </mergeCells>
  <conditionalFormatting sqref="E23:I32 E53:I60 H40:H52 I39:J52 H10:H22 I9:J22 M9:Q22 E9:G22 E39:G52 M39:Q53 M23 O23:Q23 N23:N24">
    <cfRule type="expression" dxfId="23" priority="84">
      <formula>$E9="Yes"</formula>
    </cfRule>
  </conditionalFormatting>
  <conditionalFormatting sqref="K25:K30 K55:K60 K39:L53 C9:D32 K9:L23 C39:D60">
    <cfRule type="expression" dxfId="22" priority="82">
      <formula>"(blank)"</formula>
    </cfRule>
  </conditionalFormatting>
  <conditionalFormatting sqref="K25:K30 K55:K60 K39:L53 C9:D32 K9:L23 C39:D60">
    <cfRule type="expression" dxfId="21" priority="83">
      <formula>#REF!</formula>
    </cfRule>
  </conditionalFormatting>
  <conditionalFormatting sqref="H9">
    <cfRule type="expression" dxfId="20" priority="27">
      <formula>$E9="Yes"</formula>
    </cfRule>
  </conditionalFormatting>
  <conditionalFormatting sqref="H39">
    <cfRule type="expression" dxfId="19" priority="5">
      <formula>$E39="Yes"</formula>
    </cfRule>
  </conditionalFormatting>
  <pageMargins left="0.6" right="0.6" top="0.6" bottom="0.6" header="0.3" footer="0.3"/>
  <pageSetup scale="73" orientation="portrait" useFirstPageNumber="1" r:id="rId1"/>
  <headerFooter scaleWithDoc="0">
    <oddHeader>&amp;RDocket No. 44280
Exhibit JMC-5.2
Page &amp;P of 2</oddHeader>
  </headerFooter>
  <colBreaks count="1" manualBreakCount="1">
    <brk id="9" max="59"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
    <pageSetUpPr fitToPage="1"/>
  </sheetPr>
  <dimension ref="B2:P139"/>
  <sheetViews>
    <sheetView view="pageLayout" zoomScale="85" zoomScaleNormal="100" zoomScalePageLayoutView="85" workbookViewId="0">
      <selection activeCell="A27" sqref="A27:F27"/>
    </sheetView>
  </sheetViews>
  <sheetFormatPr defaultColWidth="9.140625" defaultRowHeight="12.75"/>
  <cols>
    <col min="1" max="1" width="4.5703125" style="17" customWidth="1"/>
    <col min="2" max="2" width="9.85546875" style="17" customWidth="1"/>
    <col min="3" max="3" width="10" style="17" bestFit="1" customWidth="1"/>
    <col min="4" max="4" width="9.85546875" style="17" customWidth="1"/>
    <col min="5" max="5" width="11" style="17" customWidth="1"/>
    <col min="6" max="6" width="9.140625" style="17"/>
    <col min="7" max="7" width="7" style="17" bestFit="1" customWidth="1"/>
    <col min="8" max="8" width="40.28515625" style="17" customWidth="1"/>
    <col min="9" max="9" width="14.85546875" style="17" customWidth="1"/>
    <col min="10" max="10" width="14" style="17" bestFit="1" customWidth="1"/>
    <col min="11" max="13" width="14.42578125" style="17" bestFit="1" customWidth="1"/>
    <col min="14" max="14" width="11.140625" style="17" bestFit="1" customWidth="1"/>
    <col min="15" max="15" width="12.28515625" style="17" bestFit="1" customWidth="1"/>
    <col min="16" max="16" width="12.42578125" style="17" bestFit="1" customWidth="1"/>
    <col min="17" max="16384" width="9.140625" style="17"/>
  </cols>
  <sheetData>
    <row r="2" spans="2:5">
      <c r="B2" s="16" t="s">
        <v>1166</v>
      </c>
      <c r="C2" s="16"/>
      <c r="D2" s="16"/>
      <c r="E2" s="16"/>
    </row>
    <row r="4" spans="2:5" ht="13.5" thickBot="1">
      <c r="C4" s="18" t="s">
        <v>22</v>
      </c>
      <c r="D4" s="18" t="s">
        <v>23</v>
      </c>
      <c r="E4" s="18" t="s">
        <v>24</v>
      </c>
    </row>
    <row r="5" spans="2:5" ht="51">
      <c r="B5" s="221"/>
      <c r="C5" s="222" t="s">
        <v>1167</v>
      </c>
      <c r="D5" s="222" t="s">
        <v>1168</v>
      </c>
      <c r="E5" s="222" t="s">
        <v>1169</v>
      </c>
    </row>
    <row r="6" spans="2:5">
      <c r="B6" s="19" t="s">
        <v>1170</v>
      </c>
      <c r="C6" s="20">
        <v>0.12381000000000002</v>
      </c>
      <c r="D6" s="20">
        <v>7.8020624999999968E-2</v>
      </c>
      <c r="E6" s="20">
        <f>C6-D6</f>
        <v>4.5789375000000049E-2</v>
      </c>
    </row>
    <row r="7" spans="2:5">
      <c r="B7" s="19" t="s">
        <v>1171</v>
      </c>
      <c r="C7" s="20">
        <v>0.11827500000000001</v>
      </c>
      <c r="D7" s="20">
        <v>7.8934374999999987E-2</v>
      </c>
      <c r="E7" s="20">
        <f t="shared" ref="E7:E9" si="0">C7-D7</f>
        <v>3.9340625000000018E-2</v>
      </c>
    </row>
    <row r="8" spans="2:5">
      <c r="B8" s="19" t="s">
        <v>1172</v>
      </c>
      <c r="C8" s="20">
        <v>0.1203125</v>
      </c>
      <c r="D8" s="20">
        <v>7.4454461538461553E-2</v>
      </c>
      <c r="E8" s="20">
        <f t="shared" si="0"/>
        <v>4.585803846153845E-2</v>
      </c>
    </row>
    <row r="9" spans="2:5">
      <c r="B9" s="19" t="s">
        <v>1173</v>
      </c>
      <c r="C9" s="20">
        <v>0.12140666666666665</v>
      </c>
      <c r="D9" s="20">
        <v>7.5184696969696943E-2</v>
      </c>
      <c r="E9" s="20">
        <f t="shared" si="0"/>
        <v>4.6221969696969706E-2</v>
      </c>
    </row>
    <row r="10" spans="2:5">
      <c r="B10" s="19" t="s">
        <v>1174</v>
      </c>
      <c r="C10" s="20">
        <v>0.11835714285714286</v>
      </c>
      <c r="D10" s="20">
        <v>7.0683968253968263E-2</v>
      </c>
      <c r="E10" s="20">
        <f>C10-D10</f>
        <v>4.7673174603174592E-2</v>
      </c>
    </row>
    <row r="11" spans="2:5">
      <c r="B11" s="18" t="s">
        <v>1175</v>
      </c>
      <c r="C11" s="20">
        <v>0.11641111111111109</v>
      </c>
      <c r="D11" s="20">
        <v>6.8553230769230741E-2</v>
      </c>
      <c r="E11" s="20">
        <f>C11-D11</f>
        <v>4.7857880341880349E-2</v>
      </c>
    </row>
    <row r="12" spans="2:5">
      <c r="B12" s="18" t="s">
        <v>1176</v>
      </c>
      <c r="C12" s="20">
        <v>0.11151666666666667</v>
      </c>
      <c r="D12" s="20">
        <v>6.3142727272727309E-2</v>
      </c>
      <c r="E12" s="20">
        <f t="shared" ref="E12:E75" si="1">C12-D12</f>
        <v>4.8373939393939358E-2</v>
      </c>
    </row>
    <row r="13" spans="2:5">
      <c r="B13" s="18" t="s">
        <v>1177</v>
      </c>
      <c r="C13" s="20">
        <v>0.11041666666666666</v>
      </c>
      <c r="D13" s="20">
        <v>6.1389999999999986E-2</v>
      </c>
      <c r="E13" s="20">
        <f t="shared" si="1"/>
        <v>4.9026666666666677E-2</v>
      </c>
    </row>
    <row r="14" spans="2:5">
      <c r="B14" s="18" t="s">
        <v>1178</v>
      </c>
      <c r="C14" s="20">
        <v>0.11067</v>
      </c>
      <c r="D14" s="20">
        <v>6.5745156249999992E-2</v>
      </c>
      <c r="E14" s="20">
        <f t="shared" si="1"/>
        <v>4.4924843750000013E-2</v>
      </c>
    </row>
    <row r="15" spans="2:5">
      <c r="B15" s="18" t="s">
        <v>1179</v>
      </c>
      <c r="C15" s="20">
        <v>0.1113</v>
      </c>
      <c r="D15" s="20">
        <v>7.3526307692307669E-2</v>
      </c>
      <c r="E15" s="20">
        <f t="shared" si="1"/>
        <v>3.7773692307692328E-2</v>
      </c>
    </row>
    <row r="16" spans="2:5">
      <c r="B16" s="18" t="s">
        <v>1180</v>
      </c>
      <c r="C16" s="20">
        <v>0.1275</v>
      </c>
      <c r="D16" s="20">
        <v>7.5847727272727289E-2</v>
      </c>
      <c r="E16" s="20">
        <f t="shared" si="1"/>
        <v>5.1652272727272713E-2</v>
      </c>
    </row>
    <row r="17" spans="2:16">
      <c r="B17" s="18" t="s">
        <v>1181</v>
      </c>
      <c r="C17" s="20">
        <v>0.11238333333333332</v>
      </c>
      <c r="D17" s="20">
        <v>7.9568461538461532E-2</v>
      </c>
      <c r="E17" s="20">
        <f>C17-D17</f>
        <v>3.2814871794871789E-2</v>
      </c>
    </row>
    <row r="18" spans="2:16">
      <c r="B18" s="18">
        <v>1995.1</v>
      </c>
      <c r="C18" s="20">
        <v>0.1196125</v>
      </c>
      <c r="D18" s="20">
        <v>7.6257230769230799E-2</v>
      </c>
      <c r="E18" s="20">
        <f>C18-D18</f>
        <v>4.3355269230769197E-2</v>
      </c>
    </row>
    <row r="19" spans="2:16">
      <c r="B19" s="18" t="s">
        <v>1182</v>
      </c>
      <c r="C19" s="20">
        <v>0.1131625</v>
      </c>
      <c r="D19" s="20">
        <v>6.9425846153846171E-2</v>
      </c>
      <c r="E19" s="20">
        <f t="shared" si="1"/>
        <v>4.3736653846153828E-2</v>
      </c>
    </row>
    <row r="20" spans="2:16">
      <c r="B20" s="18" t="s">
        <v>1183</v>
      </c>
      <c r="C20" s="20">
        <v>0.1137</v>
      </c>
      <c r="D20" s="20">
        <v>6.7118615384615374E-2</v>
      </c>
      <c r="E20" s="20">
        <f t="shared" si="1"/>
        <v>4.6581384615384622E-2</v>
      </c>
    </row>
    <row r="21" spans="2:16">
      <c r="B21" s="18" t="s">
        <v>1184</v>
      </c>
      <c r="C21" s="20">
        <v>0.11584285714285714</v>
      </c>
      <c r="D21" s="20">
        <v>6.2348153846153817E-2</v>
      </c>
      <c r="E21" s="20">
        <f t="shared" si="1"/>
        <v>5.3494703296703319E-2</v>
      </c>
    </row>
    <row r="22" spans="2:16">
      <c r="B22" s="18" t="s">
        <v>1185</v>
      </c>
      <c r="C22" s="20">
        <v>0.11460000000000001</v>
      </c>
      <c r="D22" s="20">
        <v>6.2925692307692321E-2</v>
      </c>
      <c r="E22" s="20">
        <f t="shared" si="1"/>
        <v>5.1674307692307686E-2</v>
      </c>
    </row>
    <row r="23" spans="2:16">
      <c r="B23" s="18" t="s">
        <v>1186</v>
      </c>
      <c r="C23" s="20">
        <v>0.11458888888888888</v>
      </c>
      <c r="D23" s="20">
        <v>6.9183230769230789E-2</v>
      </c>
      <c r="E23" s="20">
        <f t="shared" si="1"/>
        <v>4.5405658119658091E-2</v>
      </c>
    </row>
    <row r="24" spans="2:16">
      <c r="B24" s="18" t="s">
        <v>1187</v>
      </c>
      <c r="C24" s="20">
        <v>0.10700000000000001</v>
      </c>
      <c r="D24" s="20">
        <v>6.9644696969696968E-2</v>
      </c>
      <c r="E24" s="20">
        <f t="shared" si="1"/>
        <v>3.7355303030303044E-2</v>
      </c>
      <c r="H24" t="s">
        <v>1188</v>
      </c>
      <c r="I24"/>
      <c r="J24"/>
      <c r="K24"/>
      <c r="L24"/>
      <c r="M24"/>
      <c r="N24"/>
      <c r="O24"/>
      <c r="P24"/>
    </row>
    <row r="25" spans="2:16" ht="13.5" thickBot="1">
      <c r="B25" s="18" t="s">
        <v>1189</v>
      </c>
      <c r="C25" s="20">
        <v>0.11559999999999999</v>
      </c>
      <c r="D25" s="20">
        <v>6.6189999999999999E-2</v>
      </c>
      <c r="E25" s="20">
        <f t="shared" si="1"/>
        <v>4.9409999999999996E-2</v>
      </c>
      <c r="H25"/>
      <c r="I25"/>
      <c r="J25"/>
      <c r="K25"/>
      <c r="L25"/>
      <c r="M25"/>
      <c r="N25"/>
      <c r="O25"/>
      <c r="P25"/>
    </row>
    <row r="26" spans="2:16">
      <c r="B26" s="18" t="s">
        <v>1190</v>
      </c>
      <c r="C26" s="20">
        <v>0.1108</v>
      </c>
      <c r="D26" s="20">
        <v>6.8133281250000011E-2</v>
      </c>
      <c r="E26" s="20">
        <f t="shared" si="1"/>
        <v>4.2666718749999985E-2</v>
      </c>
      <c r="H26" s="132" t="s">
        <v>1191</v>
      </c>
      <c r="I26" s="132"/>
      <c r="J26"/>
      <c r="K26"/>
      <c r="L26"/>
      <c r="M26"/>
      <c r="N26"/>
      <c r="O26"/>
      <c r="P26"/>
    </row>
    <row r="27" spans="2:16">
      <c r="B27" s="18" t="s">
        <v>1192</v>
      </c>
      <c r="C27" s="20">
        <v>0.11616666666666665</v>
      </c>
      <c r="D27" s="20">
        <v>6.9324153846153841E-2</v>
      </c>
      <c r="E27" s="20">
        <f t="shared" si="1"/>
        <v>4.6842512820512813E-2</v>
      </c>
      <c r="H27" t="s">
        <v>1193</v>
      </c>
      <c r="I27">
        <v>0.91558008656562995</v>
      </c>
      <c r="J27"/>
      <c r="K27"/>
      <c r="L27"/>
      <c r="M27"/>
      <c r="N27"/>
      <c r="O27"/>
      <c r="P27"/>
    </row>
    <row r="28" spans="2:16">
      <c r="B28" s="18" t="s">
        <v>1194</v>
      </c>
      <c r="C28" s="20">
        <v>0.12</v>
      </c>
      <c r="D28" s="20">
        <v>6.5281666666666668E-2</v>
      </c>
      <c r="E28" s="20">
        <f t="shared" si="1"/>
        <v>5.4718333333333327E-2</v>
      </c>
      <c r="H28" t="s">
        <v>1195</v>
      </c>
      <c r="I28">
        <v>0.83828689491552644</v>
      </c>
      <c r="J28"/>
      <c r="K28"/>
      <c r="L28"/>
      <c r="M28"/>
      <c r="N28"/>
      <c r="O28"/>
      <c r="P28"/>
    </row>
    <row r="29" spans="2:16">
      <c r="B29" s="19" t="s">
        <v>1196</v>
      </c>
      <c r="C29" s="20">
        <v>0.1106</v>
      </c>
      <c r="D29" s="20">
        <v>6.1372272727272741E-2</v>
      </c>
      <c r="E29" s="20">
        <f t="shared" si="1"/>
        <v>4.9227727272727263E-2</v>
      </c>
      <c r="H29" t="s">
        <v>1197</v>
      </c>
      <c r="I29">
        <v>0.83693928570648912</v>
      </c>
      <c r="J29"/>
      <c r="K29"/>
      <c r="L29"/>
      <c r="M29"/>
      <c r="N29"/>
      <c r="O29"/>
      <c r="P29"/>
    </row>
    <row r="30" spans="2:16">
      <c r="B30" s="19">
        <v>1998.1</v>
      </c>
      <c r="C30" s="20">
        <v>0.11312499999999999</v>
      </c>
      <c r="D30" s="20">
        <v>5.8820156250000019E-2</v>
      </c>
      <c r="E30" s="20">
        <f t="shared" si="1"/>
        <v>5.430484374999997E-2</v>
      </c>
      <c r="H30" t="s">
        <v>1198</v>
      </c>
      <c r="I30">
        <v>4.1835083838241641E-3</v>
      </c>
      <c r="J30"/>
      <c r="K30"/>
      <c r="L30"/>
      <c r="M30"/>
      <c r="N30"/>
      <c r="O30"/>
      <c r="P30"/>
    </row>
    <row r="31" spans="2:16" ht="13.5" thickBot="1">
      <c r="B31" s="18" t="s">
        <v>1199</v>
      </c>
      <c r="C31" s="20">
        <v>0.122</v>
      </c>
      <c r="D31" s="20">
        <v>5.8462461538461553E-2</v>
      </c>
      <c r="E31" s="20">
        <f t="shared" si="1"/>
        <v>6.3537538461538451E-2</v>
      </c>
      <c r="H31" s="60" t="s">
        <v>1200</v>
      </c>
      <c r="I31" s="60">
        <v>122</v>
      </c>
      <c r="J31"/>
      <c r="K31"/>
      <c r="L31"/>
      <c r="M31"/>
      <c r="N31"/>
      <c r="O31"/>
      <c r="P31"/>
    </row>
    <row r="32" spans="2:16">
      <c r="B32" s="18" t="s">
        <v>1201</v>
      </c>
      <c r="C32" s="20">
        <v>0.11650000000000001</v>
      </c>
      <c r="D32" s="20">
        <v>5.4731969696969689E-2</v>
      </c>
      <c r="E32" s="20">
        <f t="shared" si="1"/>
        <v>6.1768030303030318E-2</v>
      </c>
      <c r="H32"/>
      <c r="I32"/>
      <c r="J32"/>
      <c r="K32"/>
      <c r="L32"/>
      <c r="M32"/>
      <c r="N32"/>
      <c r="O32"/>
      <c r="P32"/>
    </row>
    <row r="33" spans="2:16" ht="13.5" thickBot="1">
      <c r="B33" s="18" t="s">
        <v>1202</v>
      </c>
      <c r="C33" s="20">
        <v>0.123</v>
      </c>
      <c r="D33" s="20">
        <v>5.1047272727272747E-2</v>
      </c>
      <c r="E33" s="20">
        <f t="shared" si="1"/>
        <v>7.1952727272727252E-2</v>
      </c>
      <c r="H33" t="s">
        <v>1203</v>
      </c>
      <c r="I33"/>
      <c r="J33"/>
      <c r="K33"/>
      <c r="L33"/>
      <c r="M33"/>
      <c r="N33"/>
      <c r="O33"/>
      <c r="P33"/>
    </row>
    <row r="34" spans="2:16">
      <c r="B34" s="19" t="s">
        <v>1204</v>
      </c>
      <c r="C34" s="20">
        <v>0.10400000000000001</v>
      </c>
      <c r="D34" s="20">
        <v>5.3729687500000019E-2</v>
      </c>
      <c r="E34" s="20">
        <f t="shared" si="1"/>
        <v>5.027031249999999E-2</v>
      </c>
      <c r="H34" s="131"/>
      <c r="I34" s="131" t="s">
        <v>1205</v>
      </c>
      <c r="J34" s="131" t="s">
        <v>1206</v>
      </c>
      <c r="K34" s="131" t="s">
        <v>724</v>
      </c>
      <c r="L34" s="131" t="s">
        <v>364</v>
      </c>
      <c r="M34" s="131" t="s">
        <v>1207</v>
      </c>
      <c r="N34"/>
      <c r="O34"/>
      <c r="P34"/>
    </row>
    <row r="35" spans="2:16">
      <c r="B35" s="19" t="s">
        <v>1208</v>
      </c>
      <c r="C35" s="20">
        <v>0.1094</v>
      </c>
      <c r="D35" s="20">
        <v>5.794030769230768E-2</v>
      </c>
      <c r="E35" s="20">
        <f t="shared" si="1"/>
        <v>5.1459692307692317E-2</v>
      </c>
      <c r="H35" t="s">
        <v>1209</v>
      </c>
      <c r="I35">
        <v>1</v>
      </c>
      <c r="J35">
        <v>1.0887044398068164E-2</v>
      </c>
      <c r="K35">
        <v>1.0887044398068164E-2</v>
      </c>
      <c r="L35">
        <v>622.05488749545668</v>
      </c>
      <c r="M35">
        <v>2.6532442201451683E-49</v>
      </c>
      <c r="N35"/>
      <c r="O35"/>
      <c r="P35"/>
    </row>
    <row r="36" spans="2:16">
      <c r="B36" s="19">
        <v>1999.3</v>
      </c>
      <c r="C36" s="20">
        <v>0.1075</v>
      </c>
      <c r="D36" s="20">
        <v>6.0375606060606074E-2</v>
      </c>
      <c r="E36" s="20">
        <f t="shared" si="1"/>
        <v>4.7124393939393924E-2</v>
      </c>
      <c r="H36" t="s">
        <v>1210</v>
      </c>
      <c r="I36">
        <v>120</v>
      </c>
      <c r="J36">
        <v>2.1002090877032479E-3</v>
      </c>
      <c r="K36">
        <v>1.7501742397527067E-5</v>
      </c>
      <c r="L36"/>
      <c r="M36"/>
      <c r="N36"/>
      <c r="O36"/>
      <c r="P36"/>
    </row>
    <row r="37" spans="2:16" ht="13.5" thickBot="1">
      <c r="B37" s="19" t="s">
        <v>1211</v>
      </c>
      <c r="C37" s="20">
        <v>0.111</v>
      </c>
      <c r="D37" s="20">
        <v>6.2528484848484861E-2</v>
      </c>
      <c r="E37" s="20">
        <f t="shared" si="1"/>
        <v>4.847151515151514E-2</v>
      </c>
      <c r="H37" s="60" t="s">
        <v>1212</v>
      </c>
      <c r="I37" s="60">
        <v>121</v>
      </c>
      <c r="J37" s="60">
        <v>1.2987253485771412E-2</v>
      </c>
      <c r="K37" s="60"/>
      <c r="L37" s="60"/>
      <c r="M37" s="60"/>
      <c r="N37"/>
      <c r="O37"/>
      <c r="P37"/>
    </row>
    <row r="38" spans="2:16" ht="13.5" thickBot="1">
      <c r="B38" s="18" t="s">
        <v>1213</v>
      </c>
      <c r="C38" s="20">
        <v>0.112125</v>
      </c>
      <c r="D38" s="20">
        <v>6.2912615384615386E-2</v>
      </c>
      <c r="E38" s="20">
        <f t="shared" si="1"/>
        <v>4.9212384615384616E-2</v>
      </c>
      <c r="H38"/>
      <c r="I38"/>
      <c r="J38"/>
      <c r="K38"/>
      <c r="L38"/>
      <c r="M38"/>
      <c r="N38"/>
      <c r="O38"/>
      <c r="P38"/>
    </row>
    <row r="39" spans="2:16">
      <c r="B39" s="19" t="s">
        <v>1214</v>
      </c>
      <c r="C39" s="20">
        <v>0.11</v>
      </c>
      <c r="D39" s="20">
        <v>5.9723230769230765E-2</v>
      </c>
      <c r="E39" s="20">
        <f t="shared" si="1"/>
        <v>5.0276769230769236E-2</v>
      </c>
      <c r="H39" s="131"/>
      <c r="I39" s="131" t="s">
        <v>1215</v>
      </c>
      <c r="J39" s="131" t="s">
        <v>1198</v>
      </c>
      <c r="K39" s="131" t="s">
        <v>1216</v>
      </c>
      <c r="L39" s="131" t="s">
        <v>1217</v>
      </c>
      <c r="M39" s="131" t="s">
        <v>1218</v>
      </c>
      <c r="N39" s="131" t="s">
        <v>1219</v>
      </c>
      <c r="O39" s="133"/>
      <c r="P39" s="133"/>
    </row>
    <row r="40" spans="2:16">
      <c r="B40" s="18" t="s">
        <v>1220</v>
      </c>
      <c r="C40" s="20">
        <v>0.1168</v>
      </c>
      <c r="D40" s="20">
        <v>5.7871875000000017E-2</v>
      </c>
      <c r="E40" s="20">
        <f t="shared" si="1"/>
        <v>5.8928124999999984E-2</v>
      </c>
      <c r="H40" t="s">
        <v>1221</v>
      </c>
      <c r="I40">
        <v>8.6549744393725841E-2</v>
      </c>
      <c r="J40">
        <v>1.1082782772611627E-3</v>
      </c>
      <c r="K40">
        <v>78.093874227700525</v>
      </c>
      <c r="L40">
        <v>9.8787131771650423E-105</v>
      </c>
      <c r="M40">
        <v>8.4355430535284076E-2</v>
      </c>
      <c r="N40">
        <v>8.8744058252167607E-2</v>
      </c>
      <c r="O40"/>
      <c r="P40"/>
    </row>
    <row r="41" spans="2:16" ht="13.5" thickBot="1">
      <c r="B41" s="18" t="s">
        <v>1222</v>
      </c>
      <c r="C41" s="20">
        <v>0.125</v>
      </c>
      <c r="D41" s="20">
        <v>5.686107692307691E-2</v>
      </c>
      <c r="E41" s="20">
        <f t="shared" si="1"/>
        <v>6.8138923076923097E-2</v>
      </c>
      <c r="H41" s="60" t="s">
        <v>1223</v>
      </c>
      <c r="I41" s="60">
        <v>-0.56886105218554073</v>
      </c>
      <c r="J41" s="60">
        <v>2.2808243818384769E-2</v>
      </c>
      <c r="K41" s="60">
        <v>-24.941028196436839</v>
      </c>
      <c r="L41" s="60">
        <v>2.6532442201450172E-49</v>
      </c>
      <c r="M41" s="60">
        <v>-0.61401978760809439</v>
      </c>
      <c r="N41" s="60">
        <v>-0.52370231676298706</v>
      </c>
      <c r="O41"/>
      <c r="P41"/>
    </row>
    <row r="42" spans="2:16">
      <c r="B42" s="19" t="s">
        <v>1224</v>
      </c>
      <c r="C42" s="20">
        <v>0.11375</v>
      </c>
      <c r="D42" s="20">
        <v>5.4425937500000014E-2</v>
      </c>
      <c r="E42" s="20">
        <f t="shared" si="1"/>
        <v>5.932406249999999E-2</v>
      </c>
      <c r="H42"/>
      <c r="I42"/>
      <c r="J42"/>
      <c r="K42"/>
      <c r="L42"/>
      <c r="M42"/>
      <c r="N42"/>
      <c r="O42"/>
      <c r="P42"/>
    </row>
    <row r="43" spans="2:16">
      <c r="B43" s="18" t="s">
        <v>1225</v>
      </c>
      <c r="C43" s="20">
        <v>0.11</v>
      </c>
      <c r="D43" s="20">
        <v>5.699338461538464E-2</v>
      </c>
      <c r="E43" s="20">
        <f t="shared" si="1"/>
        <v>5.300661538461536E-2</v>
      </c>
      <c r="H43"/>
      <c r="I43"/>
      <c r="J43"/>
      <c r="K43"/>
      <c r="L43"/>
      <c r="M43"/>
      <c r="N43"/>
      <c r="O43"/>
      <c r="P43"/>
    </row>
    <row r="44" spans="2:16">
      <c r="B44" s="18">
        <v>2001.3</v>
      </c>
      <c r="C44" s="20">
        <v>0.10755714285714287</v>
      </c>
      <c r="D44" s="20">
        <v>5.5225625000000021E-2</v>
      </c>
      <c r="E44" s="20">
        <f t="shared" si="1"/>
        <v>5.2331517857142844E-2</v>
      </c>
      <c r="H44"/>
      <c r="I44"/>
      <c r="J44"/>
      <c r="K44"/>
      <c r="L44"/>
      <c r="M44"/>
      <c r="N44"/>
      <c r="O44"/>
      <c r="P44"/>
    </row>
    <row r="45" spans="2:16" ht="13.5" thickBot="1">
      <c r="B45" s="18" t="s">
        <v>1226</v>
      </c>
      <c r="C45" s="20">
        <v>0.11993333333333334</v>
      </c>
      <c r="D45" s="20">
        <v>5.2970909090909089E-2</v>
      </c>
      <c r="E45" s="20">
        <f t="shared" si="1"/>
        <v>6.696242424242424E-2</v>
      </c>
      <c r="H45" s="8"/>
      <c r="I45" s="8"/>
      <c r="J45" s="8"/>
      <c r="K45" s="21" t="s">
        <v>28</v>
      </c>
      <c r="L45" s="21" t="s">
        <v>29</v>
      </c>
      <c r="M45" s="21" t="s">
        <v>30</v>
      </c>
    </row>
    <row r="46" spans="2:16">
      <c r="B46" s="19" t="s">
        <v>1227</v>
      </c>
      <c r="C46" s="20">
        <v>0.10050000000000001</v>
      </c>
      <c r="D46" s="20">
        <v>5.5132187499999999E-2</v>
      </c>
      <c r="E46" s="20">
        <f t="shared" si="1"/>
        <v>4.5367812500000007E-2</v>
      </c>
      <c r="H46" s="22"/>
      <c r="I46" s="22"/>
      <c r="J46" s="22"/>
      <c r="K46" s="23" t="s">
        <v>1228</v>
      </c>
      <c r="L46" s="23"/>
      <c r="M46" s="23"/>
    </row>
    <row r="47" spans="2:16">
      <c r="B47" s="18" t="s">
        <v>1229</v>
      </c>
      <c r="C47" s="20">
        <v>0.11405</v>
      </c>
      <c r="D47" s="20">
        <v>5.6129153846153849E-2</v>
      </c>
      <c r="E47" s="20">
        <f t="shared" si="1"/>
        <v>5.7920846153846149E-2</v>
      </c>
      <c r="K47" s="18" t="s">
        <v>1230</v>
      </c>
      <c r="L47" s="18" t="s">
        <v>1231</v>
      </c>
      <c r="M47" s="18"/>
    </row>
    <row r="48" spans="2:16">
      <c r="B48" s="18" t="s">
        <v>1232</v>
      </c>
      <c r="C48" s="20">
        <v>0.11650000000000001</v>
      </c>
      <c r="D48" s="20">
        <v>5.0848590909090899E-2</v>
      </c>
      <c r="E48" s="20">
        <f t="shared" si="1"/>
        <v>6.5651409090909107E-2</v>
      </c>
      <c r="H48" s="223"/>
      <c r="I48" s="223"/>
      <c r="J48" s="223"/>
      <c r="K48" s="224" t="s">
        <v>1233</v>
      </c>
      <c r="L48" s="224" t="s">
        <v>1234</v>
      </c>
      <c r="M48" s="224" t="s">
        <v>1235</v>
      </c>
    </row>
    <row r="49" spans="2:13">
      <c r="B49" s="19" t="s">
        <v>1236</v>
      </c>
      <c r="C49" s="20">
        <v>0.11566666666666665</v>
      </c>
      <c r="D49" s="20">
        <v>4.9307318181818195E-2</v>
      </c>
      <c r="E49" s="20">
        <f t="shared" si="1"/>
        <v>6.6359348484848452E-2</v>
      </c>
    </row>
    <row r="50" spans="2:13">
      <c r="B50" s="18" t="s">
        <v>1237</v>
      </c>
      <c r="C50" s="20">
        <v>0.1172</v>
      </c>
      <c r="D50" s="20">
        <v>4.8490953125E-2</v>
      </c>
      <c r="E50" s="20">
        <f t="shared" si="1"/>
        <v>6.8709046874999999E-2</v>
      </c>
      <c r="H50" s="17" t="s">
        <v>1238</v>
      </c>
      <c r="K50" s="24">
        <v>2.7153333333333328E-2</v>
      </c>
      <c r="L50" s="20">
        <f>$I$40+($I$41*K50)</f>
        <v>7.1103270623381135E-2</v>
      </c>
      <c r="M50" s="20">
        <f>SUM(K50:L50)</f>
        <v>9.8256603956714456E-2</v>
      </c>
    </row>
    <row r="51" spans="2:13">
      <c r="B51" s="18" t="s">
        <v>1239</v>
      </c>
      <c r="C51" s="20">
        <v>0.11162499999999999</v>
      </c>
      <c r="D51" s="20">
        <v>4.5979046153846168E-2</v>
      </c>
      <c r="E51" s="20">
        <f t="shared" si="1"/>
        <v>6.5645953846153821E-2</v>
      </c>
      <c r="H51" s="17" t="s">
        <v>1240</v>
      </c>
      <c r="K51" s="65">
        <f>AVERAGE(3.1%,3.2%,3.4%,3.5%,3.5%)</f>
        <v>3.3399999999999999E-2</v>
      </c>
      <c r="L51" s="20">
        <f>$I$40+($I$41*K51)</f>
        <v>6.7549785250728786E-2</v>
      </c>
      <c r="M51" s="20">
        <f>SUM(K51:L51)</f>
        <v>0.10094978525072879</v>
      </c>
    </row>
    <row r="52" spans="2:13">
      <c r="B52" s="18" t="s">
        <v>1241</v>
      </c>
      <c r="C52" s="20">
        <v>0.105</v>
      </c>
      <c r="D52" s="20">
        <v>5.1104863636363636E-2</v>
      </c>
      <c r="E52" s="20">
        <f t="shared" si="1"/>
        <v>5.389513636363636E-2</v>
      </c>
      <c r="H52" s="223" t="s">
        <v>1242</v>
      </c>
      <c r="I52" s="223"/>
      <c r="J52" s="223"/>
      <c r="K52" s="225">
        <v>3.4000000000000002E-2</v>
      </c>
      <c r="L52" s="225">
        <f>$I$40+($I$41*K52)</f>
        <v>6.7208468619417455E-2</v>
      </c>
      <c r="M52" s="225">
        <f>SUM(K52:L52)</f>
        <v>0.10120846861941746</v>
      </c>
    </row>
    <row r="53" spans="2:13" ht="13.5" thickBot="1">
      <c r="B53" s="18" t="s">
        <v>1243</v>
      </c>
      <c r="C53" s="20">
        <v>0.11339999999999999</v>
      </c>
      <c r="D53" s="20">
        <v>5.1142196969696976E-2</v>
      </c>
      <c r="E53" s="20">
        <f t="shared" si="1"/>
        <v>6.2257803030303011E-2</v>
      </c>
      <c r="H53" s="25" t="s">
        <v>1244</v>
      </c>
      <c r="I53" s="25"/>
      <c r="J53" s="25"/>
      <c r="K53" s="26"/>
      <c r="L53" s="26"/>
      <c r="M53" s="26">
        <f>AVERAGE(M50:M52)</f>
        <v>0.10013828594228691</v>
      </c>
    </row>
    <row r="54" spans="2:13">
      <c r="B54" s="18" t="s">
        <v>1245</v>
      </c>
      <c r="C54" s="20">
        <v>0.10999999999999999</v>
      </c>
      <c r="D54" s="20">
        <v>4.8753138461538476E-2</v>
      </c>
      <c r="E54" s="20">
        <f t="shared" si="1"/>
        <v>6.1246861538461511E-2</v>
      </c>
    </row>
    <row r="55" spans="2:13">
      <c r="B55" s="18" t="s">
        <v>1246</v>
      </c>
      <c r="C55" s="20">
        <v>0.10638571428571428</v>
      </c>
      <c r="D55" s="20">
        <v>5.3192861538461533E-2</v>
      </c>
      <c r="E55" s="20">
        <f t="shared" si="1"/>
        <v>5.3192852747252745E-2</v>
      </c>
      <c r="H55" s="226" t="s">
        <v>77</v>
      </c>
    </row>
    <row r="56" spans="2:13">
      <c r="B56" s="18" t="s">
        <v>1247</v>
      </c>
      <c r="C56" s="20">
        <v>0.1075</v>
      </c>
      <c r="D56" s="20">
        <v>5.0588015151515148E-2</v>
      </c>
      <c r="E56" s="20">
        <f t="shared" si="1"/>
        <v>5.6911984848484851E-2</v>
      </c>
      <c r="H56" s="27" t="s">
        <v>1248</v>
      </c>
    </row>
    <row r="57" spans="2:13">
      <c r="B57" s="18" t="s">
        <v>1249</v>
      </c>
      <c r="C57" s="20">
        <v>0.11244000000000001</v>
      </c>
      <c r="D57" s="20">
        <v>4.864845454545455E-2</v>
      </c>
      <c r="E57" s="20">
        <f t="shared" si="1"/>
        <v>6.3791545454545462E-2</v>
      </c>
      <c r="H57" s="27" t="s">
        <v>1250</v>
      </c>
    </row>
    <row r="58" spans="2:13">
      <c r="B58" s="18" t="s">
        <v>1251</v>
      </c>
      <c r="C58" s="20">
        <v>0.10625000000000001</v>
      </c>
      <c r="D58" s="20">
        <v>4.6927312499999985E-2</v>
      </c>
      <c r="E58" s="20">
        <f t="shared" si="1"/>
        <v>5.9322687500000026E-2</v>
      </c>
      <c r="H58" s="27" t="s">
        <v>1252</v>
      </c>
    </row>
    <row r="59" spans="2:13">
      <c r="B59" s="19" t="s">
        <v>1253</v>
      </c>
      <c r="C59" s="20">
        <v>0.10312499999999999</v>
      </c>
      <c r="D59" s="20">
        <v>4.4650938461538468E-2</v>
      </c>
      <c r="E59" s="20">
        <f t="shared" si="1"/>
        <v>5.8474061538461526E-2</v>
      </c>
      <c r="H59" s="27" t="s">
        <v>1254</v>
      </c>
    </row>
    <row r="60" spans="2:13">
      <c r="B60" s="18" t="s">
        <v>1255</v>
      </c>
      <c r="C60" s="20">
        <v>0.11083333333333334</v>
      </c>
      <c r="D60" s="20">
        <v>4.4381742424242414E-2</v>
      </c>
      <c r="E60" s="20">
        <f t="shared" si="1"/>
        <v>6.6451590909090918E-2</v>
      </c>
      <c r="H60" s="27" t="s">
        <v>1256</v>
      </c>
    </row>
    <row r="61" spans="2:13">
      <c r="B61" s="18" t="s">
        <v>1257</v>
      </c>
      <c r="C61" s="20">
        <v>0.1063125</v>
      </c>
      <c r="D61" s="20">
        <v>4.6829078125E-2</v>
      </c>
      <c r="E61" s="20">
        <f t="shared" si="1"/>
        <v>5.9483421875000005E-2</v>
      </c>
      <c r="H61" s="8" t="s">
        <v>1258</v>
      </c>
    </row>
    <row r="62" spans="2:13">
      <c r="B62" s="18" t="s">
        <v>1259</v>
      </c>
      <c r="C62" s="20">
        <v>0.10695</v>
      </c>
      <c r="D62" s="20">
        <v>4.633183076923076E-2</v>
      </c>
      <c r="E62" s="20">
        <f t="shared" si="1"/>
        <v>6.0618169230769244E-2</v>
      </c>
      <c r="H62" s="8" t="s">
        <v>1260</v>
      </c>
    </row>
    <row r="63" spans="2:13">
      <c r="B63" s="18" t="s">
        <v>1261</v>
      </c>
      <c r="C63" s="20">
        <v>0.107875</v>
      </c>
      <c r="D63" s="20">
        <v>5.1406507692307687E-2</v>
      </c>
      <c r="E63" s="20">
        <f t="shared" si="1"/>
        <v>5.6468492307692311E-2</v>
      </c>
      <c r="H63" s="66" t="str">
        <f>"[8] Equals "&amp;TEXT(I40,"0.000000")&amp;" + ("&amp;TEXT(I41,"0.000000")&amp;" x Column [6])"</f>
        <v>[8] Equals 0.086550 + (-0.568861 x Column [6])</v>
      </c>
    </row>
    <row r="64" spans="2:13">
      <c r="B64" s="18" t="s">
        <v>1262</v>
      </c>
      <c r="C64" s="20">
        <v>0.10346666666666667</v>
      </c>
      <c r="D64" s="20">
        <v>4.9925692307692303E-2</v>
      </c>
      <c r="E64" s="20">
        <f t="shared" si="1"/>
        <v>5.3540974358974362E-2</v>
      </c>
      <c r="H64" s="27" t="s">
        <v>1263</v>
      </c>
    </row>
    <row r="65" spans="2:8">
      <c r="B65" s="18" t="s">
        <v>1264</v>
      </c>
      <c r="C65" s="20">
        <v>0.1065</v>
      </c>
      <c r="D65" s="20">
        <v>4.739560000000001E-2</v>
      </c>
      <c r="E65" s="20">
        <f t="shared" si="1"/>
        <v>5.9104399999999988E-2</v>
      </c>
      <c r="H65" s="27"/>
    </row>
    <row r="66" spans="2:8">
      <c r="B66" s="18" t="s">
        <v>1265</v>
      </c>
      <c r="C66" s="20">
        <v>0.10591666666666666</v>
      </c>
      <c r="D66" s="20">
        <v>4.7964107692307696E-2</v>
      </c>
      <c r="E66" s="20">
        <f t="shared" si="1"/>
        <v>5.7952558974358963E-2</v>
      </c>
    </row>
    <row r="67" spans="2:8">
      <c r="B67" s="18" t="s">
        <v>1266</v>
      </c>
      <c r="C67" s="20">
        <v>0.10324999999999999</v>
      </c>
      <c r="D67" s="20">
        <v>4.9891384615384615E-2</v>
      </c>
      <c r="E67" s="20">
        <f t="shared" si="1"/>
        <v>5.3358615384615379E-2</v>
      </c>
    </row>
    <row r="68" spans="2:8">
      <c r="B68" s="18" t="s">
        <v>1267</v>
      </c>
      <c r="C68" s="20">
        <v>0.10400000000000001</v>
      </c>
      <c r="D68" s="20">
        <v>4.9470430769230793E-2</v>
      </c>
      <c r="E68" s="20">
        <f t="shared" si="1"/>
        <v>5.4529569230769216E-2</v>
      </c>
    </row>
    <row r="69" spans="2:8">
      <c r="B69" s="18" t="s">
        <v>1268</v>
      </c>
      <c r="C69" s="20">
        <v>0.1065</v>
      </c>
      <c r="D69" s="20">
        <v>4.6137848484848476E-2</v>
      </c>
      <c r="E69" s="20">
        <f t="shared" si="1"/>
        <v>6.0362151515151521E-2</v>
      </c>
    </row>
    <row r="70" spans="2:8">
      <c r="B70" s="18" t="s">
        <v>1269</v>
      </c>
      <c r="C70" s="20">
        <v>0.10614999999999999</v>
      </c>
      <c r="D70" s="20">
        <v>4.4057984615384606E-2</v>
      </c>
      <c r="E70" s="20">
        <f t="shared" si="1"/>
        <v>6.2092015384615389E-2</v>
      </c>
    </row>
    <row r="71" spans="2:8">
      <c r="B71" s="18" t="s">
        <v>1270</v>
      </c>
      <c r="C71" s="20">
        <v>0.10536249999999998</v>
      </c>
      <c r="D71" s="20">
        <v>4.5697861538461525E-2</v>
      </c>
      <c r="E71" s="20">
        <f t="shared" si="1"/>
        <v>5.9664638461538459E-2</v>
      </c>
    </row>
    <row r="72" spans="2:8">
      <c r="B72" s="18" t="s">
        <v>1271</v>
      </c>
      <c r="C72" s="20">
        <v>0.10426666666666666</v>
      </c>
      <c r="D72" s="20">
        <v>4.4448575757575763E-2</v>
      </c>
      <c r="E72" s="20">
        <f t="shared" si="1"/>
        <v>5.9818090909090897E-2</v>
      </c>
    </row>
    <row r="73" spans="2:8">
      <c r="B73" s="18" t="s">
        <v>1272</v>
      </c>
      <c r="C73" s="20">
        <v>0.10387500000000001</v>
      </c>
      <c r="D73" s="20">
        <v>3.648545454545455E-2</v>
      </c>
      <c r="E73" s="20">
        <f t="shared" si="1"/>
        <v>6.7389545454545452E-2</v>
      </c>
    </row>
    <row r="74" spans="2:8">
      <c r="B74" s="18" t="s">
        <v>1273</v>
      </c>
      <c r="C74" s="20">
        <v>0.10751999999999999</v>
      </c>
      <c r="D74" s="20">
        <v>3.4371828125000004E-2</v>
      </c>
      <c r="E74" s="20">
        <f t="shared" si="1"/>
        <v>7.3148171874999987E-2</v>
      </c>
    </row>
    <row r="75" spans="2:8">
      <c r="B75" s="18" t="s">
        <v>1274</v>
      </c>
      <c r="C75" s="20">
        <v>0.1075</v>
      </c>
      <c r="D75" s="20">
        <v>4.1675338461538453E-2</v>
      </c>
      <c r="E75" s="20">
        <f t="shared" si="1"/>
        <v>6.5824661538461546E-2</v>
      </c>
    </row>
    <row r="76" spans="2:8">
      <c r="B76" s="18" t="s">
        <v>1275</v>
      </c>
      <c r="C76" s="20">
        <v>0.105</v>
      </c>
      <c r="D76" s="20">
        <v>4.3207924242424235E-2</v>
      </c>
      <c r="E76" s="20">
        <f t="shared" ref="E76:E110" si="2">C76-D76</f>
        <v>6.1792075757575761E-2</v>
      </c>
    </row>
    <row r="77" spans="2:8">
      <c r="B77" s="18" t="s">
        <v>1276</v>
      </c>
      <c r="C77" s="20">
        <v>0.10592</v>
      </c>
      <c r="D77" s="20">
        <v>4.3368999999999998E-2</v>
      </c>
      <c r="E77" s="20">
        <f t="shared" si="2"/>
        <v>6.2550999999999995E-2</v>
      </c>
    </row>
    <row r="78" spans="2:8">
      <c r="B78" s="18" t="s">
        <v>1277</v>
      </c>
      <c r="C78" s="20">
        <v>0.10592500000000001</v>
      </c>
      <c r="D78" s="20">
        <v>4.6233281250000008E-2</v>
      </c>
      <c r="E78" s="20">
        <f t="shared" si="2"/>
        <v>5.9691718749999997E-2</v>
      </c>
    </row>
    <row r="79" spans="2:8">
      <c r="B79" s="18" t="s">
        <v>1278</v>
      </c>
      <c r="C79" s="20">
        <v>0.1018</v>
      </c>
      <c r="D79" s="20">
        <v>4.3635553846153849E-2</v>
      </c>
      <c r="E79" s="20">
        <f t="shared" si="2"/>
        <v>5.8164446153846153E-2</v>
      </c>
    </row>
    <row r="80" spans="2:8">
      <c r="B80" s="18" t="s">
        <v>1279</v>
      </c>
      <c r="C80" s="20">
        <v>0.10403333333333334</v>
      </c>
      <c r="D80" s="20">
        <v>3.855463636363636E-2</v>
      </c>
      <c r="E80" s="20">
        <f t="shared" si="2"/>
        <v>6.5478696969696978E-2</v>
      </c>
    </row>
    <row r="81" spans="2:5">
      <c r="B81" s="18" t="s">
        <v>1280</v>
      </c>
      <c r="C81" s="20">
        <v>0.10378666666666665</v>
      </c>
      <c r="D81" s="20">
        <v>4.1662787878787896E-2</v>
      </c>
      <c r="E81" s="20">
        <f t="shared" si="2"/>
        <v>6.2123878787878756E-2</v>
      </c>
    </row>
    <row r="82" spans="2:5">
      <c r="B82" s="18" t="s">
        <v>1281</v>
      </c>
      <c r="C82" s="20">
        <v>0.10091666666666665</v>
      </c>
      <c r="D82" s="20">
        <v>4.5583796874999978E-2</v>
      </c>
      <c r="E82" s="20">
        <f t="shared" si="2"/>
        <v>5.5332869791666676E-2</v>
      </c>
    </row>
    <row r="83" spans="2:5">
      <c r="B83" s="19" t="s">
        <v>1282</v>
      </c>
      <c r="C83" s="20">
        <v>0.10262857142857143</v>
      </c>
      <c r="D83" s="20">
        <v>4.3380446153846154E-2</v>
      </c>
      <c r="E83" s="20">
        <f t="shared" si="2"/>
        <v>5.9248125274725276E-2</v>
      </c>
    </row>
    <row r="84" spans="2:5">
      <c r="B84" s="19" t="s">
        <v>1283</v>
      </c>
      <c r="C84" s="20">
        <v>0.10571666666666668</v>
      </c>
      <c r="D84" s="20">
        <v>3.692825757575758E-2</v>
      </c>
      <c r="E84" s="20">
        <f t="shared" si="2"/>
        <v>6.8788409090909108E-2</v>
      </c>
    </row>
    <row r="85" spans="2:5">
      <c r="B85" s="19" t="s">
        <v>1284</v>
      </c>
      <c r="C85" s="20">
        <v>0.10387777777777776</v>
      </c>
      <c r="D85" s="20">
        <v>3.0392815384615392E-2</v>
      </c>
      <c r="E85" s="20">
        <f t="shared" si="2"/>
        <v>7.3484962393162379E-2</v>
      </c>
    </row>
    <row r="86" spans="2:5">
      <c r="B86" s="19" t="s">
        <v>1285</v>
      </c>
      <c r="C86" s="20">
        <v>0.10302857142857143</v>
      </c>
      <c r="D86" s="20">
        <v>3.1351338461538467E-2</v>
      </c>
      <c r="E86" s="20">
        <f t="shared" si="2"/>
        <v>7.1677232967032961E-2</v>
      </c>
    </row>
    <row r="87" spans="2:5">
      <c r="B87" s="19" t="s">
        <v>1286</v>
      </c>
      <c r="C87" s="20">
        <v>9.9500000000000005E-2</v>
      </c>
      <c r="D87" s="20">
        <v>2.9340830769230764E-2</v>
      </c>
      <c r="E87" s="20">
        <f t="shared" si="2"/>
        <v>7.0159169230769244E-2</v>
      </c>
    </row>
    <row r="88" spans="2:5">
      <c r="B88" s="19" t="s">
        <v>1287</v>
      </c>
      <c r="C88" s="20">
        <v>9.9000000000000005E-2</v>
      </c>
      <c r="D88" s="20">
        <v>2.7412938461538462E-2</v>
      </c>
      <c r="E88" s="20">
        <f t="shared" si="2"/>
        <v>7.1587061538461547E-2</v>
      </c>
    </row>
    <row r="89" spans="2:5">
      <c r="B89" s="19" t="s">
        <v>1288</v>
      </c>
      <c r="C89" s="20">
        <v>0.10163529411764707</v>
      </c>
      <c r="D89" s="20">
        <v>2.8642166666666666E-2</v>
      </c>
      <c r="E89" s="20">
        <f t="shared" si="2"/>
        <v>7.2993127450980411E-2</v>
      </c>
    </row>
    <row r="90" spans="2:5">
      <c r="B90" s="19" t="s">
        <v>1289</v>
      </c>
      <c r="C90" s="20">
        <v>9.849999999999999E-2</v>
      </c>
      <c r="D90" s="20">
        <v>3.1295609374999998E-2</v>
      </c>
      <c r="E90" s="20">
        <f t="shared" si="2"/>
        <v>6.7204390624999999E-2</v>
      </c>
    </row>
    <row r="91" spans="2:5">
      <c r="B91" s="19" t="s">
        <v>1290</v>
      </c>
      <c r="C91" s="20">
        <v>9.8599999999999993E-2</v>
      </c>
      <c r="D91" s="20">
        <v>3.1398800000000004E-2</v>
      </c>
      <c r="E91" s="20">
        <f t="shared" si="2"/>
        <v>6.7201199999999989E-2</v>
      </c>
    </row>
    <row r="92" spans="2:5">
      <c r="B92" s="19" t="s">
        <v>1291</v>
      </c>
      <c r="C92" s="20">
        <v>0.1012</v>
      </c>
      <c r="D92" s="20">
        <v>3.7113621212121202E-2</v>
      </c>
      <c r="E92" s="20">
        <f t="shared" si="2"/>
        <v>6.4086378787878789E-2</v>
      </c>
    </row>
    <row r="93" spans="2:5">
      <c r="B93" s="19" t="s">
        <v>1292</v>
      </c>
      <c r="C93" s="20">
        <v>9.9668749999999987E-2</v>
      </c>
      <c r="D93" s="20">
        <v>3.7872272727272713E-2</v>
      </c>
      <c r="E93" s="20">
        <f t="shared" si="2"/>
        <v>6.1796477272727274E-2</v>
      </c>
    </row>
    <row r="94" spans="2:5">
      <c r="B94" s="19" t="s">
        <v>1293</v>
      </c>
      <c r="C94" s="20">
        <v>9.8549999999999999E-2</v>
      </c>
      <c r="D94" s="20">
        <v>3.6892906249999989E-2</v>
      </c>
      <c r="E94" s="20">
        <f t="shared" si="2"/>
        <v>6.165709375000001E-2</v>
      </c>
    </row>
    <row r="95" spans="2:5">
      <c r="B95" s="19" t="s">
        <v>1294</v>
      </c>
      <c r="C95" s="20">
        <v>0.10100000000000001</v>
      </c>
      <c r="D95" s="20">
        <v>3.4420169230769224E-2</v>
      </c>
      <c r="E95" s="20">
        <f t="shared" si="2"/>
        <v>6.6579830769230783E-2</v>
      </c>
    </row>
    <row r="96" spans="2:5">
      <c r="B96" s="19" t="s">
        <v>1295</v>
      </c>
      <c r="C96" s="20">
        <v>9.8999999999999991E-2</v>
      </c>
      <c r="D96" s="20">
        <v>3.2637651515151515E-2</v>
      </c>
      <c r="E96" s="20">
        <f t="shared" si="2"/>
        <v>6.6362348484848482E-2</v>
      </c>
    </row>
    <row r="97" spans="2:5">
      <c r="B97" s="19" t="s">
        <v>1296</v>
      </c>
      <c r="C97" s="20">
        <v>9.9439999999999987E-2</v>
      </c>
      <c r="D97" s="20">
        <v>2.9634439393939404E-2</v>
      </c>
      <c r="E97" s="20">
        <f t="shared" si="2"/>
        <v>6.9805560606060579E-2</v>
      </c>
    </row>
    <row r="98" spans="2:5">
      <c r="B98" s="19" t="s">
        <v>1297</v>
      </c>
      <c r="C98" s="20">
        <v>9.6375000000000002E-2</v>
      </c>
      <c r="D98" s="20">
        <v>2.5536187500000005E-2</v>
      </c>
      <c r="E98" s="20">
        <f t="shared" si="2"/>
        <v>7.0838812500000001E-2</v>
      </c>
    </row>
    <row r="99" spans="2:5">
      <c r="B99" s="19" t="s">
        <v>1298</v>
      </c>
      <c r="C99" s="20">
        <v>9.8266666666666655E-2</v>
      </c>
      <c r="D99" s="20">
        <v>2.8846923076923076E-2</v>
      </c>
      <c r="E99" s="20">
        <f t="shared" si="2"/>
        <v>6.9419743589743579E-2</v>
      </c>
    </row>
    <row r="100" spans="2:5">
      <c r="B100" s="19" t="s">
        <v>1299</v>
      </c>
      <c r="C100" s="20">
        <v>9.4E-2</v>
      </c>
      <c r="D100" s="20">
        <v>2.9591227272727273E-2</v>
      </c>
      <c r="E100" s="20">
        <f t="shared" si="2"/>
        <v>6.4408772727272731E-2</v>
      </c>
    </row>
    <row r="101" spans="2:5">
      <c r="B101" s="19" t="s">
        <v>1300</v>
      </c>
      <c r="C101" s="20">
        <v>9.862499999999999E-2</v>
      </c>
      <c r="D101" s="20">
        <v>2.9592590909090898E-2</v>
      </c>
      <c r="E101" s="20">
        <f t="shared" si="2"/>
        <v>6.9032409090909089E-2</v>
      </c>
    </row>
    <row r="102" spans="2:5">
      <c r="B102" s="19" t="s">
        <v>1301</v>
      </c>
      <c r="C102" s="20">
        <v>9.6999999999999989E-2</v>
      </c>
      <c r="D102" s="20">
        <v>2.7197200000000001E-2</v>
      </c>
      <c r="E102" s="20">
        <f t="shared" si="2"/>
        <v>6.9802799999999984E-2</v>
      </c>
    </row>
    <row r="103" spans="2:5">
      <c r="B103" s="19" t="s">
        <v>1302</v>
      </c>
      <c r="C103" s="20">
        <v>9.4800000000000009E-2</v>
      </c>
      <c r="D103" s="20">
        <v>2.5666046153846152E-2</v>
      </c>
      <c r="E103" s="20">
        <f t="shared" si="2"/>
        <v>6.9133953846153853E-2</v>
      </c>
    </row>
    <row r="104" spans="2:5">
      <c r="B104" s="19" t="s">
        <v>1303</v>
      </c>
      <c r="C104" s="20">
        <v>9.7349999999999992E-2</v>
      </c>
      <c r="D104" s="20">
        <v>2.2773333333333333E-2</v>
      </c>
      <c r="E104" s="20">
        <f t="shared" si="2"/>
        <v>7.4576666666666652E-2</v>
      </c>
    </row>
    <row r="105" spans="2:5">
      <c r="B105" s="19" t="s">
        <v>1304</v>
      </c>
      <c r="C105" s="20">
        <v>9.8319999999999991E-2</v>
      </c>
      <c r="D105" s="20">
        <v>2.8326507692307684E-2</v>
      </c>
      <c r="E105" s="20">
        <f t="shared" si="2"/>
        <v>6.9993492307692307E-2</v>
      </c>
    </row>
    <row r="106" spans="2:5">
      <c r="B106" s="19" t="s">
        <v>1305</v>
      </c>
      <c r="C106" s="20">
        <v>9.718333333333333E-2</v>
      </c>
      <c r="D106" s="20">
        <v>3.0435492307692304E-2</v>
      </c>
      <c r="E106" s="20">
        <f t="shared" si="2"/>
        <v>6.6747841025641019E-2</v>
      </c>
    </row>
    <row r="107" spans="2:5">
      <c r="B107" s="19" t="s">
        <v>1306</v>
      </c>
      <c r="C107" s="20">
        <v>9.6428571428571419E-2</v>
      </c>
      <c r="D107" s="20">
        <v>2.8955353846153841E-2</v>
      </c>
      <c r="E107" s="20">
        <f t="shared" si="2"/>
        <v>6.7473217582417575E-2</v>
      </c>
    </row>
    <row r="108" spans="2:5">
      <c r="B108" s="19" t="s">
        <v>1307</v>
      </c>
      <c r="C108" s="20">
        <v>0.1</v>
      </c>
      <c r="D108" s="20">
        <v>2.8157476923076918E-2</v>
      </c>
      <c r="E108" s="20">
        <f t="shared" si="2"/>
        <v>7.1842523076923084E-2</v>
      </c>
    </row>
    <row r="109" spans="2:5">
      <c r="B109" s="19" t="s">
        <v>1308</v>
      </c>
      <c r="C109" s="20">
        <v>9.9064285714285702E-2</v>
      </c>
      <c r="D109" s="20">
        <v>2.8170630769230768E-2</v>
      </c>
      <c r="E109" s="20">
        <f t="shared" si="2"/>
        <v>7.0893654945054937E-2</v>
      </c>
    </row>
    <row r="110" spans="2:5">
      <c r="B110" s="19" t="s">
        <v>1309</v>
      </c>
      <c r="C110" s="20">
        <v>9.6883333333333335E-2</v>
      </c>
      <c r="D110" s="20">
        <v>3.0233969230769233E-2</v>
      </c>
      <c r="E110" s="20">
        <f t="shared" si="2"/>
        <v>6.6649364102564099E-2</v>
      </c>
    </row>
    <row r="111" spans="2:5">
      <c r="B111" s="19" t="s">
        <v>1310</v>
      </c>
      <c r="C111" s="20">
        <v>9.7474999999999992E-2</v>
      </c>
      <c r="D111" s="20">
        <v>3.0863630769230772E-2</v>
      </c>
      <c r="E111" s="20">
        <f>C111-D111</f>
        <v>6.6611369230769213E-2</v>
      </c>
    </row>
    <row r="112" spans="2:5">
      <c r="B112" s="19" t="s">
        <v>1311</v>
      </c>
      <c r="C112" s="20">
        <v>9.6860000000000016E-2</v>
      </c>
      <c r="D112" s="20">
        <v>3.0584523076923074E-2</v>
      </c>
      <c r="E112" s="20">
        <f t="shared" ref="E112:E127" si="3">C112-D112</f>
        <v>6.6275476923076948E-2</v>
      </c>
    </row>
    <row r="113" spans="2:5">
      <c r="B113" s="19" t="s">
        <v>1312</v>
      </c>
      <c r="C113" s="20">
        <v>9.5225000000000004E-2</v>
      </c>
      <c r="D113" s="20">
        <v>3.270189393939394E-2</v>
      </c>
      <c r="E113" s="20">
        <f t="shared" si="3"/>
        <v>6.2523106060606071E-2</v>
      </c>
    </row>
    <row r="114" spans="2:5">
      <c r="B114" s="19" t="s">
        <v>1313</v>
      </c>
      <c r="C114" s="20">
        <v>9.7166666666666665E-2</v>
      </c>
      <c r="D114" s="20">
        <v>3.0102703124999998E-2</v>
      </c>
      <c r="E114" s="20">
        <f t="shared" si="3"/>
        <v>6.706396354166666E-2</v>
      </c>
    </row>
    <row r="115" spans="2:5">
      <c r="B115" s="19" t="s">
        <v>1314</v>
      </c>
      <c r="C115" s="20">
        <v>9.57625E-2</v>
      </c>
      <c r="D115" s="20">
        <v>2.7823599999999997E-2</v>
      </c>
      <c r="E115" s="20">
        <f t="shared" si="3"/>
        <v>6.7938899999999997E-2</v>
      </c>
    </row>
    <row r="116" spans="2:5">
      <c r="B116" s="19" t="s">
        <v>1315</v>
      </c>
      <c r="C116" s="20">
        <v>9.5299999999999996E-2</v>
      </c>
      <c r="D116" s="20">
        <v>2.2855318181818182E-2</v>
      </c>
      <c r="E116" s="20">
        <f t="shared" si="3"/>
        <v>7.2444681818181811E-2</v>
      </c>
    </row>
    <row r="117" spans="2:5">
      <c r="B117" s="19" t="s">
        <v>1316</v>
      </c>
      <c r="C117" s="20">
        <v>9.8874999999999991E-2</v>
      </c>
      <c r="D117" s="20">
        <v>2.2538393939393941E-2</v>
      </c>
      <c r="E117" s="20">
        <f t="shared" si="3"/>
        <v>7.6336606060606049E-2</v>
      </c>
    </row>
    <row r="118" spans="2:5">
      <c r="B118" s="19" t="s">
        <v>1317</v>
      </c>
      <c r="C118" s="20">
        <v>9.7185714285714278E-2</v>
      </c>
      <c r="D118" s="20">
        <v>1.8880323076923073E-2</v>
      </c>
      <c r="E118" s="20">
        <f t="shared" si="3"/>
        <v>7.8305391208791209E-2</v>
      </c>
    </row>
    <row r="119" spans="2:5">
      <c r="B119" s="19" t="s">
        <v>1318</v>
      </c>
      <c r="C119" s="20">
        <v>9.5749999999999988E-2</v>
      </c>
      <c r="D119" s="20">
        <v>1.3756846153846161E-2</v>
      </c>
      <c r="E119" s="20">
        <f t="shared" si="3"/>
        <v>8.1993153846153827E-2</v>
      </c>
    </row>
    <row r="120" spans="2:5">
      <c r="B120" s="19">
        <v>2020.3</v>
      </c>
      <c r="C120" s="20">
        <v>9.2999999999999985E-2</v>
      </c>
      <c r="D120" s="20">
        <v>1.3650969696969693E-2</v>
      </c>
      <c r="E120" s="20">
        <f t="shared" si="3"/>
        <v>7.9349030303030296E-2</v>
      </c>
    </row>
    <row r="121" spans="2:5">
      <c r="B121" s="19">
        <v>2020.4</v>
      </c>
      <c r="C121" s="20">
        <v>9.5599999999999991E-2</v>
      </c>
      <c r="D121" s="20">
        <v>1.6167287878787885E-2</v>
      </c>
      <c r="E121" s="20">
        <f t="shared" si="3"/>
        <v>7.9432712121212112E-2</v>
      </c>
    </row>
    <row r="122" spans="2:5">
      <c r="B122" s="19">
        <v>2021.1</v>
      </c>
      <c r="C122" s="20">
        <v>9.4500000000000001E-2</v>
      </c>
      <c r="D122" s="20">
        <v>2.0693546875000003E-2</v>
      </c>
      <c r="E122" s="20">
        <f t="shared" si="3"/>
        <v>7.3806453125000004E-2</v>
      </c>
    </row>
    <row r="123" spans="2:5">
      <c r="B123" s="19">
        <v>2021.2</v>
      </c>
      <c r="C123" s="20">
        <v>9.4683333333333328E-2</v>
      </c>
      <c r="D123" s="20">
        <v>2.2536384615384621E-2</v>
      </c>
      <c r="E123" s="20">
        <f t="shared" si="3"/>
        <v>7.2146948717948703E-2</v>
      </c>
    </row>
    <row r="124" spans="2:5">
      <c r="B124" s="19">
        <v>2021.3</v>
      </c>
      <c r="C124" s="20">
        <v>9.2740000000000003E-2</v>
      </c>
      <c r="D124" s="20">
        <v>1.9311075757575756E-2</v>
      </c>
      <c r="E124" s="20">
        <f t="shared" si="3"/>
        <v>7.3428924242424254E-2</v>
      </c>
    </row>
    <row r="125" spans="2:5">
      <c r="B125" s="19">
        <v>2021.4</v>
      </c>
      <c r="C125" s="20">
        <v>9.6733333333333324E-2</v>
      </c>
      <c r="D125" s="20">
        <v>1.943701515151515E-2</v>
      </c>
      <c r="E125" s="20">
        <f t="shared" si="3"/>
        <v>7.7296318181818174E-2</v>
      </c>
    </row>
    <row r="126" spans="2:5">
      <c r="B126" s="19">
        <v>2022.1</v>
      </c>
      <c r="C126" s="20">
        <v>9.4499999999999987E-2</v>
      </c>
      <c r="D126" s="20">
        <v>2.2523281249999996E-2</v>
      </c>
      <c r="E126" s="20">
        <f t="shared" si="3"/>
        <v>7.1976718749999988E-2</v>
      </c>
    </row>
    <row r="127" spans="2:5">
      <c r="B127" s="19">
        <v>2022.2</v>
      </c>
      <c r="C127" s="20">
        <v>9.5000000000000001E-2</v>
      </c>
      <c r="D127" s="20">
        <v>2.8070714285714293E-2</v>
      </c>
      <c r="E127" s="20">
        <f t="shared" si="3"/>
        <v>6.6929285714285705E-2</v>
      </c>
    </row>
    <row r="128" spans="2:5">
      <c r="B128" s="19"/>
      <c r="C128" s="20"/>
      <c r="D128" s="20"/>
      <c r="E128" s="20"/>
    </row>
    <row r="129" spans="2:5">
      <c r="B129" s="28" t="s">
        <v>1244</v>
      </c>
      <c r="C129" s="29">
        <f>AVERAGE(C6:C127)</f>
        <v>0.10623789939883053</v>
      </c>
      <c r="D129" s="29">
        <f>AVERAGE(D6:D127)</f>
        <v>4.5665452181735074E-2</v>
      </c>
      <c r="E129" s="29">
        <f>AVERAGE(E6:E127)</f>
        <v>6.0572447217095531E-2</v>
      </c>
    </row>
    <row r="130" spans="2:5" ht="13.5" thickBot="1">
      <c r="B130" s="30" t="s">
        <v>1319</v>
      </c>
      <c r="C130" s="31">
        <f>MEDIAN(C6:C127)</f>
        <v>0.10591833333333334</v>
      </c>
      <c r="D130" s="31">
        <f>MEDIAN(D6:D127)</f>
        <v>4.6185564867424242E-2</v>
      </c>
      <c r="E130" s="31">
        <f>MEDIAN(E6:E127)</f>
        <v>6.1794276515151514E-2</v>
      </c>
    </row>
    <row r="131" spans="2:5">
      <c r="B131" s="19"/>
      <c r="C131" s="8"/>
      <c r="D131" s="20"/>
    </row>
    <row r="132" spans="2:5">
      <c r="C132" s="8"/>
      <c r="D132" s="20"/>
    </row>
    <row r="133" spans="2:5">
      <c r="B133" s="19"/>
      <c r="D133" s="20"/>
    </row>
    <row r="134" spans="2:5">
      <c r="B134" s="19"/>
      <c r="D134" s="20"/>
    </row>
    <row r="135" spans="2:5">
      <c r="D135" s="20"/>
    </row>
    <row r="136" spans="2:5">
      <c r="D136" s="20"/>
    </row>
    <row r="137" spans="2:5">
      <c r="D137" s="20"/>
    </row>
    <row r="138" spans="2:5">
      <c r="D138" s="20"/>
    </row>
    <row r="139" spans="2:5">
      <c r="D139" s="20"/>
    </row>
  </sheetData>
  <printOptions horizontalCentered="1"/>
  <pageMargins left="0.6" right="0.6" top="0.6" bottom="0.6" header="0.3" footer="0.3"/>
  <pageSetup scale="70" fitToHeight="3" orientation="portrait" useFirstPageNumber="1" r:id="rId1"/>
  <headerFooter scaleWithDoc="0">
    <oddHeader>&amp;RDocket No. 44280
Exhibit JMC-6
Page &amp;P of &amp;N</oddHeader>
  </headerFooter>
  <rowBreaks count="1" manualBreakCount="1">
    <brk id="67"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12</vt:i4>
      </vt:variant>
    </vt:vector>
  </HeadingPairs>
  <TitlesOfParts>
    <vt:vector size="25" baseType="lpstr">
      <vt:lpstr>JMC-2 Comprehensive Summary</vt:lpstr>
      <vt:lpstr>JMC-3 - Proxy Selection</vt:lpstr>
      <vt:lpstr>JMC-4 Constant DCF</vt:lpstr>
      <vt:lpstr>JMC-5.1 SP 500 MRP E&amp;E</vt:lpstr>
      <vt:lpstr>JMC-5.1 SP500 MRP BB</vt:lpstr>
      <vt:lpstr>JMC-5.1 SP 500 MRP VL</vt:lpstr>
      <vt:lpstr>JMC-5.2 CAPM</vt:lpstr>
      <vt:lpstr>JMC-6 Risk Premium</vt:lpstr>
      <vt:lpstr>JMC-7 Expected Earnings</vt:lpstr>
      <vt:lpstr>JMC-8.1 Flotation Costs</vt:lpstr>
      <vt:lpstr>JMC-8.2 Flotation Costs</vt:lpstr>
      <vt:lpstr>JMC-9 Reg Risk</vt:lpstr>
      <vt:lpstr>JMC-10 Capital Structure</vt:lpstr>
      <vt:lpstr>'JMC-10 Capital Structure'!Print_Area</vt:lpstr>
      <vt:lpstr>'JMC-3 - Proxy Selection'!Print_Area</vt:lpstr>
      <vt:lpstr>'JMC-5.2 CAPM'!Print_Area</vt:lpstr>
      <vt:lpstr>'JMC-6 Risk Premium'!Print_Area</vt:lpstr>
      <vt:lpstr>'JMC-7 Expected Earnings'!Print_Area</vt:lpstr>
      <vt:lpstr>'JMC-8.1 Flotation Costs'!Print_Area</vt:lpstr>
      <vt:lpstr>'JMC-8.2 Flotation Costs'!Print_Area</vt:lpstr>
      <vt:lpstr>'JMC-9 Reg Risk'!Print_Area</vt:lpstr>
      <vt:lpstr>'JMC-5.1 SP 500 MRP VL'!Print_Titles</vt:lpstr>
      <vt:lpstr>'JMC-5.1 SP500 MRP BB'!Print_Titles</vt:lpstr>
      <vt:lpstr>'JMC-6 Risk Premium'!Print_Titles</vt:lpstr>
      <vt:lpstr>'JMC-9 Reg Risk'!Print_Titles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2022-06-21T14:13:05Z</dcterms:created>
  <dcterms:modified xsi:type="dcterms:W3CDTF">2022-06-21T14:16:37Z</dcterms:modified>
  <cp:category/>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