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 codeName="ThisWorkbook" defaultThemeVersion="124226"/>
  <xr:revisionPtr revIDLastSave="0" documentId="13_ncr:1_{4ABED2C7-E3AB-487A-AF96-961238CC4195}" xr6:coauthVersionLast="36" xr6:coauthVersionMax="36" xr10:uidLastSave="{00000000-0000-0000-0000-000000000000}"/>
  <bookViews>
    <workbookView xWindow="48" yWindow="-60" windowWidth="28788" windowHeight="11892" tabRatio="872" xr2:uid="{00000000-000D-0000-FFFF-FFFF00000000}"/>
  </bookViews>
  <sheets>
    <sheet name="DPP-SPA-MBR-3, Sch 1, WP 1" sheetId="78" r:id="rId1"/>
    <sheet name="DPP-SPA-MBR-3, Sch 1, WP 2" sheetId="1" r:id="rId2"/>
    <sheet name="DPP-SPA-MBR-3, Sch 1, WP 3" sheetId="79" r:id="rId3"/>
  </sheets>
  <definedNames>
    <definedName name="_13Mos" localSheetId="2">'DPP-SPA-MBR-3, Sch 1, WP 3'!$D$6:$H$35</definedName>
    <definedName name="_13Mos">#REF!</definedName>
    <definedName name="_A_ActualCapStr_Dtl_99">'DPP-SPA-MBR-3, Sch 1, WP 2'!#REF!</definedName>
    <definedName name="_APR99">#REF!</definedName>
    <definedName name="_AUG99">#REF!</definedName>
    <definedName name="_B_CAPSTR_EOP">#REF!</definedName>
    <definedName name="_D_FMB_Details">#REF!</definedName>
    <definedName name="_D_PCB_Details">#REF!</definedName>
    <definedName name="_D_PS_Details">#REF!</definedName>
    <definedName name="_D_SN_Details">#REF!</definedName>
    <definedName name="_DEC99">#REF!</definedName>
    <definedName name="_E_CaptStrChgSumm">#REF!</definedName>
    <definedName name="_FEB99">#REF!</definedName>
    <definedName name="_JAN99">#REF!</definedName>
    <definedName name="_JUL99">#REF!</definedName>
    <definedName name="_JUN99">#REF!</definedName>
    <definedName name="_MAR99">#REF!</definedName>
    <definedName name="_MAY99">#REF!</definedName>
    <definedName name="_NOV99">#REF!</definedName>
    <definedName name="_OCT99">#REF!</definedName>
    <definedName name="_SEP99">#REF!</definedName>
    <definedName name="GEORGIA_POWER_COMPANY">'DPP-SPA-MBR-3, Sch 1, WP 2'!$I$1</definedName>
    <definedName name="_xlnm.Print_Area" localSheetId="0">'DPP-SPA-MBR-3, Sch 1, WP 1'!$A$1:$K$28</definedName>
    <definedName name="_xlnm.Print_Area" localSheetId="1">'DPP-SPA-MBR-3, Sch 1, WP 2'!$A$1:$L$106</definedName>
    <definedName name="_xlnm.Print_Area" localSheetId="2">'DPP-SPA-MBR-3, Sch 1, WP 3'!$A$1:$G$37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7" i="78" l="1"/>
  <c r="G15" i="78"/>
  <c r="G13" i="78"/>
  <c r="L102" i="1" l="1"/>
  <c r="L101" i="1"/>
  <c r="L95" i="1"/>
  <c r="L94" i="1"/>
  <c r="L92" i="1"/>
  <c r="L79" i="1"/>
  <c r="L85" i="1"/>
  <c r="L90" i="1"/>
  <c r="L88" i="1"/>
  <c r="L87" i="1"/>
  <c r="L82" i="1"/>
  <c r="L83" i="1"/>
  <c r="L81" i="1"/>
  <c r="L77" i="1"/>
  <c r="L76" i="1"/>
  <c r="L75" i="1"/>
  <c r="L74" i="1"/>
  <c r="L73" i="1"/>
  <c r="L68" i="1"/>
  <c r="L69" i="1"/>
  <c r="L67" i="1"/>
  <c r="L62" i="1"/>
  <c r="L63" i="1"/>
  <c r="L61" i="1"/>
  <c r="F37" i="79"/>
  <c r="K104" i="1" l="1"/>
  <c r="L97" i="1"/>
  <c r="F99" i="1"/>
  <c r="F104" i="1"/>
  <c r="F90" i="1"/>
  <c r="G90" i="1"/>
  <c r="H90" i="1"/>
  <c r="I90" i="1"/>
  <c r="J90" i="1"/>
  <c r="K90" i="1"/>
  <c r="F85" i="1"/>
  <c r="G85" i="1"/>
  <c r="G99" i="1" s="1"/>
  <c r="H85" i="1"/>
  <c r="H99" i="1" s="1"/>
  <c r="I85" i="1"/>
  <c r="I99" i="1" s="1"/>
  <c r="J85" i="1"/>
  <c r="J99" i="1" s="1"/>
  <c r="K85" i="1"/>
  <c r="K99" i="1" s="1"/>
  <c r="A94" i="1"/>
  <c r="A92" i="1"/>
  <c r="A90" i="1"/>
  <c r="A88" i="1"/>
  <c r="A87" i="1"/>
  <c r="A85" i="1"/>
  <c r="A83" i="1"/>
  <c r="A82" i="1"/>
  <c r="A79" i="1"/>
  <c r="A81" i="1"/>
  <c r="L54" i="1"/>
  <c r="F54" i="1"/>
  <c r="I54" i="1"/>
  <c r="F106" i="1" l="1"/>
  <c r="G40" i="1"/>
  <c r="H40" i="1"/>
  <c r="I40" i="1"/>
  <c r="J40" i="1"/>
  <c r="K40" i="1"/>
  <c r="L40" i="1"/>
  <c r="F40" i="1"/>
  <c r="F35" i="1"/>
  <c r="F49" i="1" s="1"/>
  <c r="F56" i="1" s="1"/>
  <c r="G35" i="1"/>
  <c r="H35" i="1"/>
  <c r="I35" i="1"/>
  <c r="J35" i="1"/>
  <c r="K35" i="1"/>
  <c r="L35" i="1"/>
  <c r="K29" i="1"/>
  <c r="F29" i="1"/>
  <c r="L29" i="1"/>
  <c r="F21" i="1" l="1"/>
  <c r="A12" i="1" l="1"/>
  <c r="A13" i="1" s="1"/>
  <c r="A15" i="1" s="1"/>
  <c r="A17" i="1" s="1"/>
  <c r="A18" i="1" s="1"/>
  <c r="A19" i="1" s="1"/>
  <c r="A21" i="1" l="1"/>
  <c r="A23" i="1" s="1"/>
  <c r="A24" i="1" s="1"/>
  <c r="A25" i="1" s="1"/>
  <c r="A26" i="1" s="1"/>
  <c r="A27" i="1" s="1"/>
  <c r="A29" i="1" s="1"/>
  <c r="A31" i="1" s="1"/>
  <c r="A32" i="1" s="1"/>
  <c r="A33" i="1" s="1"/>
  <c r="A35" i="1" s="1"/>
  <c r="A37" i="1" s="1"/>
  <c r="A38" i="1" s="1"/>
  <c r="A40" i="1" s="1"/>
  <c r="A42" i="1" s="1"/>
  <c r="A44" i="1" s="1"/>
  <c r="A45" i="1" s="1"/>
  <c r="A47" i="1" s="1"/>
  <c r="A49" i="1" s="1"/>
  <c r="A51" i="1" s="1"/>
  <c r="A52" i="1" s="1"/>
  <c r="A54" i="1" s="1"/>
  <c r="A56" i="1" s="1"/>
  <c r="A61" i="1" s="1"/>
  <c r="A62" i="1" s="1"/>
  <c r="A63" i="1" s="1"/>
  <c r="A65" i="1" s="1"/>
  <c r="A67" i="1" s="1"/>
  <c r="A68" i="1" s="1"/>
  <c r="A69" i="1" s="1"/>
  <c r="A71" i="1" l="1"/>
  <c r="A73" i="1" s="1"/>
  <c r="A74" i="1" s="1"/>
  <c r="A75" i="1" s="1"/>
  <c r="A76" i="1" s="1"/>
  <c r="A77" i="1" s="1"/>
  <c r="A95" i="1" s="1"/>
  <c r="A97" i="1" s="1"/>
  <c r="A99" i="1" s="1"/>
  <c r="A101" i="1" s="1"/>
  <c r="A102" i="1" s="1"/>
  <c r="A104" i="1" s="1"/>
  <c r="A106" i="1" s="1"/>
  <c r="L104" i="1" l="1"/>
  <c r="E15" i="78" l="1"/>
  <c r="G104" i="1"/>
  <c r="H104" i="1"/>
  <c r="I104" i="1"/>
  <c r="J104" i="1"/>
  <c r="G54" i="1"/>
  <c r="H54" i="1"/>
  <c r="J54" i="1"/>
  <c r="K54" i="1"/>
  <c r="D13" i="79"/>
  <c r="D15" i="79" s="1"/>
  <c r="D17" i="79" s="1"/>
  <c r="D19" i="79" s="1"/>
  <c r="D21" i="79" s="1"/>
  <c r="D23" i="79" s="1"/>
  <c r="D25" i="79" s="1"/>
  <c r="D27" i="79" s="1"/>
  <c r="D29" i="79" s="1"/>
  <c r="D31" i="79" s="1"/>
  <c r="D33" i="79" s="1"/>
  <c r="D35" i="79" s="1"/>
  <c r="L21" i="1"/>
  <c r="K21" i="1"/>
  <c r="J21" i="1"/>
  <c r="I21" i="1"/>
  <c r="H21" i="1"/>
  <c r="G21" i="1"/>
  <c r="G8" i="1"/>
  <c r="I13" i="78"/>
  <c r="G79" i="1"/>
  <c r="H79" i="1"/>
  <c r="I79" i="1"/>
  <c r="J79" i="1"/>
  <c r="K79" i="1"/>
  <c r="F79" i="1"/>
  <c r="G71" i="1"/>
  <c r="H71" i="1"/>
  <c r="I71" i="1"/>
  <c r="J71" i="1"/>
  <c r="K71" i="1"/>
  <c r="F71" i="1"/>
  <c r="G65" i="1"/>
  <c r="H65" i="1"/>
  <c r="I65" i="1"/>
  <c r="J65" i="1"/>
  <c r="K65" i="1"/>
  <c r="F65" i="1"/>
  <c r="G97" i="1"/>
  <c r="K97" i="1"/>
  <c r="I97" i="1"/>
  <c r="L15" i="1"/>
  <c r="L47" i="1"/>
  <c r="L49" i="1" s="1"/>
  <c r="K15" i="1"/>
  <c r="K47" i="1"/>
  <c r="K49" i="1" s="1"/>
  <c r="J15" i="1"/>
  <c r="J29" i="1"/>
  <c r="J47" i="1"/>
  <c r="J49" i="1" s="1"/>
  <c r="I15" i="1"/>
  <c r="I29" i="1"/>
  <c r="I47" i="1"/>
  <c r="I49" i="1" s="1"/>
  <c r="H15" i="1"/>
  <c r="H29" i="1"/>
  <c r="H47" i="1"/>
  <c r="H49" i="1" s="1"/>
  <c r="G15" i="1"/>
  <c r="G29" i="1"/>
  <c r="G47" i="1"/>
  <c r="G49" i="1" s="1"/>
  <c r="F15" i="1"/>
  <c r="F47" i="1"/>
  <c r="F97" i="1"/>
  <c r="H97" i="1"/>
  <c r="J97" i="1"/>
  <c r="I106" i="1" l="1"/>
  <c r="G106" i="1"/>
  <c r="H106" i="1"/>
  <c r="L71" i="1"/>
  <c r="K106" i="1"/>
  <c r="J106" i="1"/>
  <c r="I56" i="1"/>
  <c r="K56" i="1"/>
  <c r="L56" i="1"/>
  <c r="H8" i="1"/>
  <c r="I8" i="1" s="1"/>
  <c r="H56" i="1"/>
  <c r="G56" i="1"/>
  <c r="J56" i="1"/>
  <c r="L65" i="1"/>
  <c r="L99" i="1" l="1"/>
  <c r="L106" i="1" s="1"/>
  <c r="J8" i="1"/>
  <c r="K8" i="1" s="1"/>
  <c r="L8" i="1" s="1"/>
  <c r="E13" i="78" l="1"/>
  <c r="F59" i="1"/>
  <c r="G59" i="1" s="1"/>
  <c r="E17" i="78" l="1"/>
  <c r="K15" i="78" s="1"/>
  <c r="K13" i="78"/>
  <c r="K17" i="78" s="1"/>
  <c r="H59" i="1"/>
  <c r="I59" i="1" s="1"/>
  <c r="J59" i="1" l="1"/>
  <c r="K59" i="1" s="1"/>
</calcChain>
</file>

<file path=xl/sharedStrings.xml><?xml version="1.0" encoding="utf-8"?>
<sst xmlns="http://schemas.openxmlformats.org/spreadsheetml/2006/main" count="123" uniqueCount="59">
  <si>
    <t>GEORGIA POWER COMPANY</t>
  </si>
  <si>
    <t xml:space="preserve">    Less: Unamort. Issuance Exp.</t>
  </si>
  <si>
    <t>Sub-Total</t>
  </si>
  <si>
    <t>Senior Notes</t>
  </si>
  <si>
    <t>Total Long-Term Debt</t>
  </si>
  <si>
    <t>Preferred Securities</t>
  </si>
  <si>
    <t>Common Equity</t>
  </si>
  <si>
    <t>Total Common Equity</t>
  </si>
  <si>
    <t>First Mortgage Bonds</t>
  </si>
  <si>
    <t>Pollution Control Bonds</t>
  </si>
  <si>
    <t xml:space="preserve">    Less: Unamort. Loss on Reacq. Debt</t>
  </si>
  <si>
    <t>Debt</t>
  </si>
  <si>
    <t>ADJUSTED RETAIL RATE OF RETURN SUMMARY</t>
  </si>
  <si>
    <t>(1)</t>
  </si>
  <si>
    <t>(2)</t>
  </si>
  <si>
    <t>(3)</t>
  </si>
  <si>
    <t>(4)</t>
  </si>
  <si>
    <t>(5)</t>
  </si>
  <si>
    <t>1</t>
  </si>
  <si>
    <t>Long-Term Debt</t>
  </si>
  <si>
    <t>Note:  Details may not add to totals due to rounding.</t>
  </si>
  <si>
    <t>Average</t>
  </si>
  <si>
    <t>(6)</t>
  </si>
  <si>
    <t>Cost</t>
  </si>
  <si>
    <t>Line</t>
  </si>
  <si>
    <t>No.</t>
  </si>
  <si>
    <t>(7)</t>
  </si>
  <si>
    <t>(8)</t>
  </si>
  <si>
    <t>(9)</t>
  </si>
  <si>
    <t>Description</t>
  </si>
  <si>
    <t>Balance</t>
  </si>
  <si>
    <t>Total</t>
  </si>
  <si>
    <t xml:space="preserve">    Less: Unamort. Discount</t>
  </si>
  <si>
    <t>(AMOUNTS IN THOUSANDS)</t>
  </si>
  <si>
    <t>Component</t>
  </si>
  <si>
    <t>Adjusted</t>
  </si>
  <si>
    <t>Cost (b)</t>
  </si>
  <si>
    <t>Month</t>
  </si>
  <si>
    <t>Total Capitalization</t>
  </si>
  <si>
    <t xml:space="preserve">    Plus:  Unamort. Gain on Reacq. Debt</t>
  </si>
  <si>
    <t>FOR THE THIRTEEN MONTHS ENDING JULY 31, 2020</t>
  </si>
  <si>
    <t>AVERAGE FOR THE THIRTEEN MONTHS ENDING JULY 31, 2020</t>
  </si>
  <si>
    <t>7/31/2020 (a)</t>
  </si>
  <si>
    <t>DOE Loans</t>
  </si>
  <si>
    <t xml:space="preserve">    Less: Unamort. Interest Rate Hedge Gain/(Loss)</t>
  </si>
  <si>
    <t>Junior Subordinated Note</t>
  </si>
  <si>
    <t>PPA Capitalized Leases</t>
  </si>
  <si>
    <t xml:space="preserve">    Less: Unamort. Premium</t>
  </si>
  <si>
    <t>Ratio</t>
  </si>
  <si>
    <t>COST OF LONG-TERM DEBT</t>
  </si>
  <si>
    <t>CAPITAL STRUCTURE</t>
  </si>
  <si>
    <t>Long-Term</t>
  </si>
  <si>
    <t>13-Month Average</t>
  </si>
  <si>
    <t xml:space="preserve">    Less: Other Comprehensive Income</t>
  </si>
  <si>
    <t>13-Month</t>
  </si>
  <si>
    <t>(b)  Refer to Exhibit___(DPP/SPA/MBR-3, Schedule 1, Workpaper 3) for the calculation of retail</t>
  </si>
  <si>
    <t xml:space="preserve">      cost of debt.</t>
  </si>
  <si>
    <t>(a)  Refer to Exhibit___(DPP/SPA/MBR-3, Schedule 1, Workpaper 2) for the calculation of retail</t>
  </si>
  <si>
    <t xml:space="preserve">       capital components.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</si>
</sst>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&quot;$&quot;#,##0_);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m\-yy_)"/>
    <numFmt numFmtId="165" formatCode="[$-409]mmm\-yy;@"/>
    <numFmt numFmtId="166" formatCode="_(&quot;$&quot;* #,##0_);_(&quot;$&quot;* \(#,##0\);_(&quot;$&quot;* &quot;-&quot;??_);_(@_)"/>
    <numFmt numFmtId="167" formatCode="_(* #,##0_);_(* \(#,##0\);_(* &quot;-&quot;??_);_(@_)"/>
    <numFmt numFmtId="168" formatCode="#,##0_);[Red]\(#,##0\);&quot; &quot;"/>
  </numFmts>
  <fonts count="39" x14ac:knownFonts="1">
    <font>
      <sz val="12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color indexed="8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8"/>
      <name val="Arial"/>
      <family val="2"/>
    </font>
    <font>
      <sz val="10"/>
      <name val="Arial"/>
      <family val="2"/>
    </font>
    <font>
      <b/>
      <u/>
      <sz val="10"/>
      <name val="Times New Roman"/>
      <family val="1"/>
    </font>
    <font>
      <sz val="10"/>
      <name val="Times New Roman"/>
      <family val="1"/>
    </font>
    <font>
      <b/>
      <sz val="14"/>
      <name val="Arial"/>
      <family val="2"/>
    </font>
    <font>
      <sz val="14"/>
      <name val="Arial"/>
      <family val="2"/>
    </font>
    <font>
      <b/>
      <u/>
      <sz val="12"/>
      <color indexed="17"/>
      <name val="Times New Roman"/>
      <family val="1"/>
    </font>
    <font>
      <b/>
      <u/>
      <sz val="12"/>
      <name val="Times New Roman"/>
      <family val="1"/>
    </font>
    <font>
      <sz val="10"/>
      <name val="Times"/>
      <family val="1"/>
    </font>
    <font>
      <sz val="10"/>
      <name val="Arial"/>
      <family val="2"/>
    </font>
    <font>
      <sz val="11"/>
      <name val="Times New Roman"/>
      <family val="1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Times New Roman"/>
      <family val="1"/>
    </font>
    <font>
      <sz val="12"/>
      <color theme="1"/>
      <name val="Times New Roman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1"/>
      </top>
      <bottom/>
      <diagonal/>
    </border>
  </borders>
  <cellStyleXfs count="76">
    <xf numFmtId="37" fontId="0" fillId="0" borderId="0"/>
    <xf numFmtId="0" fontId="8" fillId="0" borderId="0"/>
    <xf numFmtId="0" fontId="8" fillId="0" borderId="0"/>
    <xf numFmtId="0" fontId="10" fillId="0" borderId="0"/>
    <xf numFmtId="9" fontId="3" fillId="0" borderId="0" applyFont="0" applyFill="0" applyBorder="0" applyAlignment="0" applyProtection="0"/>
    <xf numFmtId="0" fontId="18" fillId="0" borderId="0"/>
    <xf numFmtId="4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25" fillId="3" borderId="0" applyNumberFormat="0" applyBorder="0" applyAlignment="0" applyProtection="0"/>
    <xf numFmtId="0" fontId="26" fillId="4" borderId="0" applyNumberFormat="0" applyBorder="0" applyAlignment="0" applyProtection="0"/>
    <xf numFmtId="0" fontId="27" fillId="5" borderId="10" applyNumberFormat="0" applyAlignment="0" applyProtection="0"/>
    <xf numFmtId="0" fontId="28" fillId="6" borderId="11" applyNumberFormat="0" applyAlignment="0" applyProtection="0"/>
    <xf numFmtId="0" fontId="29" fillId="6" borderId="10" applyNumberFormat="0" applyAlignment="0" applyProtection="0"/>
    <xf numFmtId="0" fontId="30" fillId="0" borderId="12" applyNumberFormat="0" applyFill="0" applyAlignment="0" applyProtection="0"/>
    <xf numFmtId="0" fontId="31" fillId="7" borderId="13" applyNumberFormat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15" applyNumberFormat="0" applyFill="0" applyAlignment="0" applyProtection="0"/>
    <xf numFmtId="0" fontId="35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35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35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35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35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35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0" borderId="0"/>
    <xf numFmtId="0" fontId="2" fillId="8" borderId="14" applyNumberFormat="0" applyFont="0" applyAlignment="0" applyProtection="0"/>
    <xf numFmtId="0" fontId="38" fillId="0" borderId="0"/>
    <xf numFmtId="0" fontId="10" fillId="0" borderId="0"/>
    <xf numFmtId="0" fontId="1" fillId="0" borderId="0"/>
    <xf numFmtId="9" fontId="1" fillId="0" borderId="0" applyFont="0" applyFill="0" applyBorder="0" applyAlignment="0" applyProtection="0"/>
    <xf numFmtId="0" fontId="1" fillId="8" borderId="14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1">
    <xf numFmtId="37" fontId="0" fillId="0" borderId="0" xfId="0"/>
    <xf numFmtId="37" fontId="7" fillId="0" borderId="0" xfId="0" applyFont="1" applyAlignment="1">
      <alignment horizontal="center"/>
    </xf>
    <xf numFmtId="0" fontId="8" fillId="0" borderId="0" xfId="2"/>
    <xf numFmtId="49" fontId="13" fillId="0" borderId="0" xfId="2" applyNumberFormat="1" applyFont="1" applyAlignment="1">
      <alignment horizontal="center"/>
    </xf>
    <xf numFmtId="164" fontId="14" fillId="0" borderId="0" xfId="2" applyNumberFormat="1" applyFont="1" applyAlignment="1" applyProtection="1">
      <alignment horizontal="center"/>
    </xf>
    <xf numFmtId="0" fontId="14" fillId="0" borderId="0" xfId="2" applyFont="1" applyBorder="1" applyAlignment="1">
      <alignment horizontal="center"/>
    </xf>
    <xf numFmtId="0" fontId="14" fillId="0" borderId="0" xfId="2" applyFont="1" applyBorder="1"/>
    <xf numFmtId="0" fontId="15" fillId="0" borderId="0" xfId="3" applyFont="1" applyAlignment="1">
      <alignment horizontal="center"/>
    </xf>
    <xf numFmtId="37" fontId="0" fillId="0" borderId="0" xfId="0" applyAlignment="1"/>
    <xf numFmtId="37" fontId="0" fillId="0" borderId="0" xfId="0" applyFill="1"/>
    <xf numFmtId="37" fontId="16" fillId="0" borderId="0" xfId="0" applyFont="1" applyAlignment="1"/>
    <xf numFmtId="0" fontId="0" fillId="0" borderId="0" xfId="1" quotePrefix="1" applyFont="1" applyAlignment="1">
      <alignment horizontal="left"/>
    </xf>
    <xf numFmtId="0" fontId="17" fillId="0" borderId="0" xfId="0" applyNumberFormat="1" applyFont="1"/>
    <xf numFmtId="0" fontId="19" fillId="0" borderId="0" xfId="5" quotePrefix="1" applyFont="1" applyAlignment="1">
      <alignment horizontal="center"/>
    </xf>
    <xf numFmtId="0" fontId="14" fillId="0" borderId="0" xfId="2" applyFont="1"/>
    <xf numFmtId="37" fontId="0" fillId="0" borderId="0" xfId="0" applyFont="1" applyAlignment="1">
      <alignment horizontal="center"/>
    </xf>
    <xf numFmtId="0" fontId="10" fillId="0" borderId="0" xfId="3" applyFont="1"/>
    <xf numFmtId="37" fontId="0" fillId="0" borderId="0" xfId="0" applyFont="1"/>
    <xf numFmtId="37" fontId="0" fillId="0" borderId="0" xfId="0" applyNumberFormat="1" applyFont="1" applyFill="1" applyProtection="1"/>
    <xf numFmtId="0" fontId="0" fillId="0" borderId="0" xfId="0" applyNumberFormat="1" applyFont="1"/>
    <xf numFmtId="37" fontId="0" fillId="0" borderId="0" xfId="0" applyFont="1" applyAlignment="1"/>
    <xf numFmtId="0" fontId="0" fillId="0" borderId="0" xfId="2" applyFont="1"/>
    <xf numFmtId="0" fontId="0" fillId="0" borderId="0" xfId="2" applyFont="1" applyAlignment="1">
      <alignment horizontal="center"/>
    </xf>
    <xf numFmtId="0" fontId="0" fillId="0" borderId="1" xfId="2" applyFont="1" applyBorder="1" applyAlignment="1">
      <alignment horizontal="center"/>
    </xf>
    <xf numFmtId="0" fontId="0" fillId="0" borderId="0" xfId="2" applyFont="1" applyBorder="1" applyAlignment="1">
      <alignment horizontal="center"/>
    </xf>
    <xf numFmtId="0" fontId="0" fillId="0" borderId="0" xfId="5" quotePrefix="1" applyFont="1" applyAlignment="1">
      <alignment horizontal="center"/>
    </xf>
    <xf numFmtId="165" fontId="0" fillId="0" borderId="0" xfId="2" applyNumberFormat="1" applyFont="1" applyAlignment="1">
      <alignment horizontal="center"/>
    </xf>
    <xf numFmtId="10" fontId="0" fillId="0" borderId="0" xfId="2" applyNumberFormat="1" applyFont="1" applyBorder="1" applyAlignment="1" applyProtection="1">
      <alignment horizontal="center"/>
    </xf>
    <xf numFmtId="165" fontId="0" fillId="0" borderId="0" xfId="2" applyNumberFormat="1" applyFont="1" applyBorder="1" applyAlignment="1">
      <alignment horizontal="right"/>
    </xf>
    <xf numFmtId="10" fontId="0" fillId="0" borderId="3" xfId="4" applyNumberFormat="1" applyFont="1" applyBorder="1" applyAlignment="1">
      <alignment horizontal="center"/>
    </xf>
    <xf numFmtId="165" fontId="0" fillId="0" borderId="0" xfId="2" applyNumberFormat="1" applyFont="1" applyBorder="1" applyAlignment="1">
      <alignment horizontal="center"/>
    </xf>
    <xf numFmtId="0" fontId="0" fillId="0" borderId="0" xfId="2" applyFont="1" applyBorder="1"/>
    <xf numFmtId="0" fontId="8" fillId="0" borderId="0" xfId="2" applyBorder="1"/>
    <xf numFmtId="0" fontId="0" fillId="0" borderId="0" xfId="5" quotePrefix="1" applyFont="1" applyBorder="1" applyAlignment="1">
      <alignment horizontal="center"/>
    </xf>
    <xf numFmtId="10" fontId="0" fillId="0" borderId="0" xfId="0" applyNumberFormat="1" applyFont="1" applyBorder="1" applyAlignment="1">
      <alignment horizontal="center"/>
    </xf>
    <xf numFmtId="0" fontId="0" fillId="0" borderId="0" xfId="0" applyNumberFormat="1" applyFont="1" applyBorder="1" applyAlignment="1">
      <alignment horizontal="center"/>
    </xf>
    <xf numFmtId="0" fontId="0" fillId="0" borderId="0" xfId="0" applyNumberFormat="1" applyFont="1" applyBorder="1"/>
    <xf numFmtId="10" fontId="0" fillId="0" borderId="0" xfId="4" applyNumberFormat="1" applyFont="1" applyBorder="1" applyAlignment="1">
      <alignment horizontal="center"/>
    </xf>
    <xf numFmtId="10" fontId="0" fillId="0" borderId="0" xfId="2" applyNumberFormat="1" applyFont="1" applyFill="1" applyBorder="1" applyAlignment="1" applyProtection="1">
      <alignment horizontal="center"/>
    </xf>
    <xf numFmtId="10" fontId="0" fillId="0" borderId="0" xfId="2" applyNumberFormat="1" applyFont="1" applyFill="1" applyAlignment="1" applyProtection="1">
      <alignment horizontal="center"/>
    </xf>
    <xf numFmtId="37" fontId="0" fillId="0" borderId="0" xfId="0" applyFont="1" applyFill="1"/>
    <xf numFmtId="37" fontId="7" fillId="0" borderId="0" xfId="0" applyFont="1" applyFill="1" applyAlignment="1">
      <alignment horizontal="center"/>
    </xf>
    <xf numFmtId="0" fontId="15" fillId="0" borderId="0" xfId="3" applyFont="1" applyFill="1" applyAlignment="1">
      <alignment horizontal="center"/>
    </xf>
    <xf numFmtId="37" fontId="5" fillId="0" borderId="0" xfId="0" applyFont="1" applyFill="1" applyAlignment="1">
      <alignment horizontal="left"/>
    </xf>
    <xf numFmtId="37" fontId="7" fillId="0" borderId="0" xfId="0" applyFont="1" applyFill="1"/>
    <xf numFmtId="164" fontId="0" fillId="0" borderId="0" xfId="0" applyNumberFormat="1" applyFont="1" applyFill="1" applyProtection="1"/>
    <xf numFmtId="164" fontId="0" fillId="0" borderId="0" xfId="0" applyNumberFormat="1" applyFont="1" applyFill="1" applyBorder="1" applyAlignment="1" applyProtection="1">
      <alignment horizontal="center"/>
    </xf>
    <xf numFmtId="37" fontId="0" fillId="0" borderId="0" xfId="0" applyFont="1" applyFill="1" applyAlignment="1">
      <alignment horizontal="center" vertical="center"/>
    </xf>
    <xf numFmtId="5" fontId="0" fillId="0" borderId="0" xfId="0" applyNumberFormat="1" applyFont="1" applyFill="1" applyProtection="1"/>
    <xf numFmtId="44" fontId="0" fillId="0" borderId="0" xfId="9" applyFont="1" applyFill="1" applyProtection="1"/>
    <xf numFmtId="37" fontId="0" fillId="0" borderId="0" xfId="0" applyFont="1" applyFill="1" applyAlignment="1">
      <alignment horizontal="centerContinuous"/>
    </xf>
    <xf numFmtId="166" fontId="0" fillId="0" borderId="2" xfId="9" applyNumberFormat="1" applyFont="1" applyFill="1" applyBorder="1" applyProtection="1"/>
    <xf numFmtId="5" fontId="0" fillId="0" borderId="0" xfId="0" applyNumberFormat="1" applyFont="1" applyFill="1" applyBorder="1" applyProtection="1"/>
    <xf numFmtId="166" fontId="0" fillId="0" borderId="0" xfId="9" applyNumberFormat="1" applyFont="1" applyFill="1" applyProtection="1"/>
    <xf numFmtId="37" fontId="7" fillId="0" borderId="0" xfId="0" applyFont="1" applyFill="1" applyAlignment="1">
      <alignment horizontal="centerContinuous"/>
    </xf>
    <xf numFmtId="5" fontId="0" fillId="0" borderId="0" xfId="0" applyNumberFormat="1" applyFont="1" applyFill="1" applyAlignment="1" applyProtection="1">
      <alignment horizontal="centerContinuous"/>
    </xf>
    <xf numFmtId="5" fontId="7" fillId="0" borderId="0" xfId="0" applyNumberFormat="1" applyFont="1" applyFill="1" applyProtection="1"/>
    <xf numFmtId="166" fontId="7" fillId="0" borderId="0" xfId="9" applyNumberFormat="1" applyFont="1" applyFill="1" applyProtection="1"/>
    <xf numFmtId="37" fontId="4" fillId="0" borderId="0" xfId="0" applyFont="1" applyFill="1" applyAlignment="1">
      <alignment horizontal="centerContinuous"/>
    </xf>
    <xf numFmtId="37" fontId="7" fillId="0" borderId="0" xfId="0" applyNumberFormat="1" applyFont="1" applyFill="1" applyAlignment="1" applyProtection="1">
      <alignment horizontal="centerContinuous"/>
    </xf>
    <xf numFmtId="166" fontId="7" fillId="0" borderId="3" xfId="9" applyNumberFormat="1" applyFont="1" applyFill="1" applyBorder="1" applyProtection="1"/>
    <xf numFmtId="5" fontId="7" fillId="0" borderId="0" xfId="0" applyNumberFormat="1" applyFont="1" applyFill="1" applyBorder="1" applyProtection="1"/>
    <xf numFmtId="37" fontId="0" fillId="0" borderId="0" xfId="0" applyFill="1" applyBorder="1"/>
    <xf numFmtId="168" fontId="36" fillId="0" borderId="0" xfId="0" applyNumberFormat="1" applyFont="1" applyFill="1" applyBorder="1" applyAlignment="1">
      <alignment horizontal="right"/>
    </xf>
    <xf numFmtId="5" fontId="6" fillId="0" borderId="0" xfId="0" applyNumberFormat="1" applyFont="1" applyFill="1" applyBorder="1" applyProtection="1"/>
    <xf numFmtId="166" fontId="0" fillId="0" borderId="0" xfId="9" applyNumberFormat="1" applyFont="1" applyFill="1" applyBorder="1" applyProtection="1"/>
    <xf numFmtId="166" fontId="0" fillId="0" borderId="0" xfId="9" applyNumberFormat="1" applyFont="1" applyFill="1"/>
    <xf numFmtId="37" fontId="7" fillId="0" borderId="0" xfId="0" applyNumberFormat="1" applyFont="1" applyFill="1" applyProtection="1"/>
    <xf numFmtId="0" fontId="0" fillId="0" borderId="0" xfId="1" quotePrefix="1" applyFont="1" applyFill="1" applyAlignment="1">
      <alignment horizontal="left"/>
    </xf>
    <xf numFmtId="0" fontId="10" fillId="0" borderId="0" xfId="3" applyFont="1" applyFill="1"/>
    <xf numFmtId="0" fontId="0" fillId="0" borderId="0" xfId="0" applyNumberFormat="1" applyFont="1" applyFill="1"/>
    <xf numFmtId="37" fontId="19" fillId="0" borderId="0" xfId="0" applyFont="1" applyFill="1"/>
    <xf numFmtId="0" fontId="17" fillId="0" borderId="0" xfId="0" applyNumberFormat="1" applyFont="1" applyFill="1"/>
    <xf numFmtId="0" fontId="12" fillId="0" borderId="0" xfId="3" applyFont="1" applyFill="1"/>
    <xf numFmtId="0" fontId="10" fillId="0" borderId="0" xfId="3" applyFill="1"/>
    <xf numFmtId="0" fontId="12" fillId="0" borderId="0" xfId="3" applyFont="1" applyFill="1" applyAlignment="1">
      <alignment horizontal="center"/>
    </xf>
    <xf numFmtId="0" fontId="12" fillId="0" borderId="4" xfId="3" applyFont="1" applyFill="1" applyBorder="1" applyAlignment="1">
      <alignment horizontal="center"/>
    </xf>
    <xf numFmtId="14" fontId="12" fillId="0" borderId="4" xfId="3" quotePrefix="1" applyNumberFormat="1" applyFont="1" applyFill="1" applyBorder="1" applyAlignment="1">
      <alignment horizontal="center"/>
    </xf>
    <xf numFmtId="0" fontId="12" fillId="0" borderId="0" xfId="3" applyFont="1" applyFill="1" applyBorder="1" applyAlignment="1">
      <alignment horizontal="center"/>
    </xf>
    <xf numFmtId="0" fontId="12" fillId="0" borderId="0" xfId="3" quotePrefix="1" applyFont="1" applyFill="1" applyAlignment="1">
      <alignment horizontal="center"/>
    </xf>
    <xf numFmtId="10" fontId="12" fillId="0" borderId="0" xfId="3" applyNumberFormat="1" applyFont="1" applyFill="1"/>
    <xf numFmtId="10" fontId="12" fillId="0" borderId="0" xfId="3" applyNumberFormat="1" applyFont="1" applyFill="1" applyAlignment="1">
      <alignment horizontal="right"/>
    </xf>
    <xf numFmtId="167" fontId="12" fillId="0" borderId="0" xfId="10" applyNumberFormat="1" applyFont="1" applyFill="1" applyAlignment="1">
      <alignment horizontal="right"/>
    </xf>
    <xf numFmtId="10" fontId="12" fillId="0" borderId="0" xfId="3" applyNumberFormat="1" applyFont="1" applyFill="1" applyBorder="1"/>
    <xf numFmtId="10" fontId="12" fillId="0" borderId="0" xfId="3" applyNumberFormat="1" applyFont="1" applyFill="1" applyBorder="1" applyAlignment="1">
      <alignment horizontal="right"/>
    </xf>
    <xf numFmtId="10" fontId="12" fillId="0" borderId="4" xfId="3" applyNumberFormat="1" applyFont="1" applyFill="1" applyBorder="1" applyAlignment="1">
      <alignment horizontal="right"/>
    </xf>
    <xf numFmtId="0" fontId="12" fillId="0" borderId="0" xfId="3" applyFont="1" applyFill="1" applyAlignment="1">
      <alignment horizontal="right"/>
    </xf>
    <xf numFmtId="0" fontId="12" fillId="0" borderId="0" xfId="3" applyFont="1" applyFill="1" applyAlignment="1"/>
    <xf numFmtId="166" fontId="12" fillId="0" borderId="5" xfId="9" applyNumberFormat="1" applyFont="1" applyFill="1" applyBorder="1" applyAlignment="1">
      <alignment horizontal="right"/>
    </xf>
    <xf numFmtId="0" fontId="12" fillId="0" borderId="0" xfId="3" applyFont="1" applyFill="1" applyBorder="1"/>
    <xf numFmtId="10" fontId="12" fillId="0" borderId="5" xfId="3" applyNumberFormat="1" applyFont="1" applyFill="1" applyBorder="1" applyAlignment="1">
      <alignment horizontal="right"/>
    </xf>
    <xf numFmtId="0" fontId="12" fillId="0" borderId="0" xfId="1" applyFont="1" applyFill="1" applyAlignment="1">
      <alignment horizontal="left"/>
    </xf>
    <xf numFmtId="0" fontId="12" fillId="0" borderId="0" xfId="0" applyNumberFormat="1" applyFont="1" applyFill="1"/>
    <xf numFmtId="168" fontId="37" fillId="0" borderId="4" xfId="51" applyNumberFormat="1" applyFont="1" applyFill="1" applyBorder="1" applyAlignment="1">
      <alignment horizontal="right"/>
    </xf>
    <xf numFmtId="166" fontId="7" fillId="0" borderId="16" xfId="0" applyNumberFormat="1" applyFont="1" applyFill="1" applyBorder="1" applyProtection="1"/>
    <xf numFmtId="5" fontId="7" fillId="0" borderId="16" xfId="0" applyNumberFormat="1" applyFont="1" applyFill="1" applyBorder="1" applyProtection="1"/>
    <xf numFmtId="166" fontId="7" fillId="0" borderId="16" xfId="9" applyNumberFormat="1" applyFont="1" applyFill="1" applyBorder="1" applyProtection="1"/>
    <xf numFmtId="37" fontId="0" fillId="0" borderId="0" xfId="0" applyFont="1" applyFill="1" applyAlignment="1">
      <alignment horizontal="center"/>
    </xf>
    <xf numFmtId="168" fontId="36" fillId="0" borderId="0" xfId="55" applyNumberFormat="1" applyFont="1" applyFill="1" applyAlignment="1">
      <alignment horizontal="right"/>
    </xf>
    <xf numFmtId="0" fontId="12" fillId="0" borderId="0" xfId="54" applyFont="1" applyFill="1" applyAlignment="1">
      <alignment horizontal="center"/>
    </xf>
    <xf numFmtId="0" fontId="12" fillId="0" borderId="4" xfId="54" applyFont="1" applyFill="1" applyBorder="1" applyAlignment="1">
      <alignment horizontal="center"/>
    </xf>
    <xf numFmtId="0" fontId="12" fillId="0" borderId="0" xfId="54" quotePrefix="1" applyFont="1" applyFill="1" applyAlignment="1">
      <alignment horizontal="center"/>
    </xf>
    <xf numFmtId="37" fontId="16" fillId="0" borderId="0" xfId="0" applyFont="1" applyAlignment="1">
      <alignment horizontal="center"/>
    </xf>
    <xf numFmtId="0" fontId="16" fillId="0" borderId="0" xfId="3" quotePrefix="1" applyFont="1" applyAlignment="1">
      <alignment horizontal="center"/>
    </xf>
    <xf numFmtId="37" fontId="0" fillId="0" borderId="0" xfId="0" applyFont="1" applyFill="1" applyAlignment="1">
      <alignment horizontal="center"/>
    </xf>
    <xf numFmtId="164" fontId="0" fillId="0" borderId="1" xfId="0" applyNumberFormat="1" applyFont="1" applyFill="1" applyBorder="1" applyAlignment="1" applyProtection="1">
      <alignment horizontal="center"/>
    </xf>
    <xf numFmtId="0" fontId="8" fillId="0" borderId="0" xfId="5" quotePrefix="1" applyFont="1" applyFill="1" applyAlignment="1">
      <alignment horizontal="center"/>
    </xf>
    <xf numFmtId="5" fontId="0" fillId="0" borderId="0" xfId="0" applyNumberFormat="1" applyFont="1" applyFill="1" applyBorder="1" applyAlignment="1" applyProtection="1">
      <alignment horizontal="center"/>
    </xf>
    <xf numFmtId="37" fontId="0" fillId="0" borderId="1" xfId="0" applyFont="1" applyFill="1" applyBorder="1" applyAlignment="1">
      <alignment horizontal="center"/>
    </xf>
    <xf numFmtId="42" fontId="37" fillId="0" borderId="0" xfId="51" applyNumberFormat="1" applyFont="1" applyFill="1" applyAlignment="1">
      <alignment horizontal="right"/>
    </xf>
    <xf numFmtId="0" fontId="11" fillId="0" borderId="0" xfId="3" quotePrefix="1" applyFont="1" applyFill="1" applyAlignment="1">
      <alignment horizontal="center"/>
    </xf>
    <xf numFmtId="0" fontId="11" fillId="0" borderId="0" xfId="3" applyFont="1" applyFill="1" applyAlignment="1">
      <alignment horizontal="center"/>
    </xf>
    <xf numFmtId="37" fontId="0" fillId="0" borderId="0" xfId="0" applyFont="1" applyFill="1" applyAlignment="1">
      <alignment horizontal="center"/>
    </xf>
    <xf numFmtId="164" fontId="0" fillId="0" borderId="1" xfId="0" applyNumberFormat="1" applyFont="1" applyFill="1" applyBorder="1" applyAlignment="1" applyProtection="1">
      <alignment horizontal="center"/>
    </xf>
    <xf numFmtId="164" fontId="0" fillId="0" borderId="6" xfId="0" quotePrefix="1" applyNumberFormat="1" applyFont="1" applyFill="1" applyBorder="1" applyAlignment="1" applyProtection="1">
      <alignment horizontal="center"/>
    </xf>
    <xf numFmtId="164" fontId="0" fillId="0" borderId="6" xfId="0" applyNumberFormat="1" applyFont="1" applyFill="1" applyBorder="1" applyAlignment="1" applyProtection="1">
      <alignment horizontal="center"/>
    </xf>
    <xf numFmtId="37" fontId="16" fillId="0" borderId="0" xfId="0" applyFont="1" applyFill="1" applyAlignment="1">
      <alignment horizontal="center"/>
    </xf>
    <xf numFmtId="0" fontId="16" fillId="0" borderId="0" xfId="3" quotePrefix="1" applyFont="1" applyFill="1" applyAlignment="1">
      <alignment horizontal="center"/>
    </xf>
    <xf numFmtId="37" fontId="16" fillId="0" borderId="0" xfId="0" applyFont="1" applyAlignment="1">
      <alignment horizontal="center"/>
    </xf>
    <xf numFmtId="37" fontId="0" fillId="0" borderId="0" xfId="0" applyAlignment="1">
      <alignment horizontal="center"/>
    </xf>
    <xf numFmtId="0" fontId="16" fillId="0" borderId="0" xfId="3" quotePrefix="1" applyFont="1" applyAlignment="1">
      <alignment horizontal="center"/>
    </xf>
  </cellXfs>
  <cellStyles count="76">
    <cellStyle name="20% - Accent1" xfId="28" builtinId="30" customBuiltin="1"/>
    <cellStyle name="20% - Accent1 2" xfId="58" xr:uid="{00000000-0005-0000-0000-00003A000000}"/>
    <cellStyle name="20% - Accent2" xfId="32" builtinId="34" customBuiltin="1"/>
    <cellStyle name="20% - Accent2 2" xfId="61" xr:uid="{00000000-0005-0000-0000-00003B000000}"/>
    <cellStyle name="20% - Accent3" xfId="36" builtinId="38" customBuiltin="1"/>
    <cellStyle name="20% - Accent3 2" xfId="64" xr:uid="{00000000-0005-0000-0000-00003C000000}"/>
    <cellStyle name="20% - Accent4" xfId="40" builtinId="42" customBuiltin="1"/>
    <cellStyle name="20% - Accent4 2" xfId="67" xr:uid="{00000000-0005-0000-0000-00003D000000}"/>
    <cellStyle name="20% - Accent5" xfId="44" builtinId="46" customBuiltin="1"/>
    <cellStyle name="20% - Accent5 2" xfId="70" xr:uid="{00000000-0005-0000-0000-00003E000000}"/>
    <cellStyle name="20% - Accent6" xfId="48" builtinId="50" customBuiltin="1"/>
    <cellStyle name="20% - Accent6 2" xfId="73" xr:uid="{00000000-0005-0000-0000-00003F000000}"/>
    <cellStyle name="40% - Accent1" xfId="29" builtinId="31" customBuiltin="1"/>
    <cellStyle name="40% - Accent1 2" xfId="59" xr:uid="{00000000-0005-0000-0000-000040000000}"/>
    <cellStyle name="40% - Accent2" xfId="33" builtinId="35" customBuiltin="1"/>
    <cellStyle name="40% - Accent2 2" xfId="62" xr:uid="{00000000-0005-0000-0000-000041000000}"/>
    <cellStyle name="40% - Accent3" xfId="37" builtinId="39" customBuiltin="1"/>
    <cellStyle name="40% - Accent3 2" xfId="65" xr:uid="{00000000-0005-0000-0000-000042000000}"/>
    <cellStyle name="40% - Accent4" xfId="41" builtinId="43" customBuiltin="1"/>
    <cellStyle name="40% - Accent4 2" xfId="68" xr:uid="{00000000-0005-0000-0000-000043000000}"/>
    <cellStyle name="40% - Accent5" xfId="45" builtinId="47" customBuiltin="1"/>
    <cellStyle name="40% - Accent5 2" xfId="71" xr:uid="{00000000-0005-0000-0000-000044000000}"/>
    <cellStyle name="40% - Accent6" xfId="49" builtinId="51" customBuiltin="1"/>
    <cellStyle name="40% - Accent6 2" xfId="74" xr:uid="{00000000-0005-0000-0000-000045000000}"/>
    <cellStyle name="60% - Accent1" xfId="30" builtinId="32" customBuiltin="1"/>
    <cellStyle name="60% - Accent1 2" xfId="60" xr:uid="{00000000-0005-0000-0000-000046000000}"/>
    <cellStyle name="60% - Accent2" xfId="34" builtinId="36" customBuiltin="1"/>
    <cellStyle name="60% - Accent2 2" xfId="63" xr:uid="{00000000-0005-0000-0000-000047000000}"/>
    <cellStyle name="60% - Accent3" xfId="38" builtinId="40" customBuiltin="1"/>
    <cellStyle name="60% - Accent3 2" xfId="66" xr:uid="{00000000-0005-0000-0000-000048000000}"/>
    <cellStyle name="60% - Accent4" xfId="42" builtinId="44" customBuiltin="1"/>
    <cellStyle name="60% - Accent4 2" xfId="69" xr:uid="{00000000-0005-0000-0000-000049000000}"/>
    <cellStyle name="60% - Accent5" xfId="46" builtinId="48" customBuiltin="1"/>
    <cellStyle name="60% - Accent5 2" xfId="72" xr:uid="{00000000-0005-0000-0000-00004A000000}"/>
    <cellStyle name="60% - Accent6" xfId="50" builtinId="52" customBuiltin="1"/>
    <cellStyle name="60% - Accent6 2" xfId="75" xr:uid="{00000000-0005-0000-0000-00004B000000}"/>
    <cellStyle name="Accent1" xfId="27" builtinId="29" customBuiltin="1"/>
    <cellStyle name="Accent2" xfId="31" builtinId="33" customBuiltin="1"/>
    <cellStyle name="Accent3" xfId="35" builtinId="37" customBuiltin="1"/>
    <cellStyle name="Accent4" xfId="39" builtinId="41" customBuiltin="1"/>
    <cellStyle name="Accent5" xfId="43" builtinId="45" customBuiltin="1"/>
    <cellStyle name="Accent6" xfId="47" builtinId="49" customBuiltin="1"/>
    <cellStyle name="Bad" xfId="17" builtinId="27" customBuiltin="1"/>
    <cellStyle name="Calculation" xfId="21" builtinId="22" customBuiltin="1"/>
    <cellStyle name="Check Cell" xfId="23" builtinId="23" customBuiltin="1"/>
    <cellStyle name="Comma" xfId="10" builtinId="3"/>
    <cellStyle name="Comma 2" xfId="7" xr:uid="{00000000-0005-0000-0000-000001000000}"/>
    <cellStyle name="Currency" xfId="9" builtinId="4"/>
    <cellStyle name="Currency 2" xfId="6" xr:uid="{00000000-0005-0000-0000-000003000000}"/>
    <cellStyle name="Explanatory Text" xfId="25" builtinId="53" customBuiltin="1"/>
    <cellStyle name="Good" xfId="16" builtinId="26" customBuiltin="1"/>
    <cellStyle name="Heading 1" xfId="12" builtinId="16" customBuiltin="1"/>
    <cellStyle name="Heading 2" xfId="13" builtinId="17" customBuiltin="1"/>
    <cellStyle name="Heading 3" xfId="14" builtinId="18" customBuiltin="1"/>
    <cellStyle name="Heading 4" xfId="15" builtinId="19" customBuiltin="1"/>
    <cellStyle name="Input" xfId="19" builtinId="20" customBuiltin="1"/>
    <cellStyle name="Linked Cell" xfId="22" builtinId="24" customBuiltin="1"/>
    <cellStyle name="Neutral" xfId="18" builtinId="28" customBuiltin="1"/>
    <cellStyle name="Normal" xfId="0" builtinId="0"/>
    <cellStyle name="Normal 2" xfId="5" xr:uid="{00000000-0005-0000-0000-000005000000}"/>
    <cellStyle name="Normal 2 2" xfId="54" xr:uid="{00000000-0005-0000-0000-000004000000}"/>
    <cellStyle name="Normal 3" xfId="51" xr:uid="{00000000-0005-0000-0000-000036000000}"/>
    <cellStyle name="Normal 4" xfId="53" xr:uid="{00000000-0005-0000-0000-00003A000000}"/>
    <cellStyle name="Normal 5" xfId="55" xr:uid="{00000000-0005-0000-0000-00004C000000}"/>
    <cellStyle name="Normal_2009 &amp; 2010 stuff" xfId="1" xr:uid="{00000000-0005-0000-0000-000006000000}"/>
    <cellStyle name="Normal_Cost of Debt 2005-07" xfId="2" xr:uid="{00000000-0005-0000-0000-000007000000}"/>
    <cellStyle name="Normal_Exhibit RH-1, Schedule 3" xfId="3" xr:uid="{00000000-0005-0000-0000-000008000000}"/>
    <cellStyle name="Note 2" xfId="52" xr:uid="{00000000-0005-0000-0000-000037000000}"/>
    <cellStyle name="Note 3" xfId="57" xr:uid="{00000000-0005-0000-0000-00004D000000}"/>
    <cellStyle name="Output" xfId="20" builtinId="21" customBuiltin="1"/>
    <cellStyle name="Percent" xfId="4" builtinId="5"/>
    <cellStyle name="Percent 2" xfId="8" xr:uid="{00000000-0005-0000-0000-00000A000000}"/>
    <cellStyle name="Percent 3" xfId="56" xr:uid="{00000000-0005-0000-0000-00004E000000}"/>
    <cellStyle name="Title" xfId="11" builtinId="15" customBuiltin="1"/>
    <cellStyle name="Total" xfId="26" builtinId="25" customBuiltin="1"/>
    <cellStyle name="Warning Text" xfId="2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35"/>
  <sheetViews>
    <sheetView showGridLines="0" tabSelected="1" zoomScaleNormal="100" zoomScaleSheetLayoutView="100" workbookViewId="0">
      <selection sqref="A1:K1"/>
    </sheetView>
  </sheetViews>
  <sheetFormatPr defaultColWidth="8" defaultRowHeight="13.2" x14ac:dyDescent="0.25"/>
  <cols>
    <col min="1" max="1" width="5.3984375" style="69" customWidth="1"/>
    <col min="2" max="2" width="1.59765625" style="69" customWidth="1"/>
    <col min="3" max="3" width="11.8984375" style="69" bestFit="1" customWidth="1"/>
    <col min="4" max="4" width="1.59765625" style="69" customWidth="1"/>
    <col min="5" max="5" width="12.796875" style="69" customWidth="1"/>
    <col min="6" max="6" width="1.59765625" style="69" customWidth="1"/>
    <col min="7" max="7" width="10.5" style="69" customWidth="1"/>
    <col min="8" max="8" width="1.59765625" style="69" customWidth="1"/>
    <col min="9" max="9" width="10.5" style="69" customWidth="1"/>
    <col min="10" max="10" width="1.59765625" style="69" customWidth="1"/>
    <col min="11" max="11" width="10.5" style="69" customWidth="1"/>
    <col min="12" max="16384" width="8" style="74"/>
  </cols>
  <sheetData>
    <row r="1" spans="1:12" x14ac:dyDescent="0.25">
      <c r="A1" s="111" t="s">
        <v>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73"/>
    </row>
    <row r="2" spans="1:12" x14ac:dyDescent="0.2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2" x14ac:dyDescent="0.25">
      <c r="A3" s="111" t="s">
        <v>12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73"/>
    </row>
    <row r="4" spans="1:12" x14ac:dyDescent="0.25">
      <c r="A4" s="110" t="s">
        <v>41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73"/>
    </row>
    <row r="5" spans="1:12" x14ac:dyDescent="0.25">
      <c r="A5" s="110" t="s">
        <v>33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73"/>
    </row>
    <row r="6" spans="1:12" x14ac:dyDescent="0.25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</row>
    <row r="7" spans="1:12" x14ac:dyDescent="0.25">
      <c r="A7" s="73"/>
      <c r="B7" s="73"/>
      <c r="C7" s="73"/>
      <c r="D7" s="73"/>
      <c r="E7" s="75" t="s">
        <v>21</v>
      </c>
      <c r="F7" s="73"/>
      <c r="G7" s="73"/>
      <c r="H7" s="73"/>
      <c r="I7" s="73"/>
      <c r="J7" s="73"/>
      <c r="K7" s="73"/>
      <c r="L7" s="73"/>
    </row>
    <row r="8" spans="1:12" x14ac:dyDescent="0.25">
      <c r="A8" s="73"/>
      <c r="B8" s="73"/>
      <c r="C8" s="73"/>
      <c r="D8" s="73"/>
      <c r="E8" s="75" t="s">
        <v>35</v>
      </c>
      <c r="F8" s="73"/>
      <c r="G8" s="73"/>
      <c r="H8" s="73"/>
      <c r="I8" s="73"/>
      <c r="J8" s="73"/>
      <c r="K8" s="75" t="s">
        <v>21</v>
      </c>
      <c r="L8" s="73"/>
    </row>
    <row r="9" spans="1:12" x14ac:dyDescent="0.25">
      <c r="A9" s="75" t="s">
        <v>24</v>
      </c>
      <c r="B9" s="75"/>
      <c r="C9" s="75"/>
      <c r="D9" s="75"/>
      <c r="E9" s="75" t="s">
        <v>30</v>
      </c>
      <c r="F9" s="75"/>
      <c r="G9" s="99" t="s">
        <v>34</v>
      </c>
      <c r="H9" s="75"/>
      <c r="I9" s="75" t="s">
        <v>21</v>
      </c>
      <c r="J9" s="75"/>
      <c r="K9" s="75" t="s">
        <v>34</v>
      </c>
      <c r="L9" s="73"/>
    </row>
    <row r="10" spans="1:12" x14ac:dyDescent="0.25">
      <c r="A10" s="76" t="s">
        <v>25</v>
      </c>
      <c r="B10" s="75"/>
      <c r="C10" s="76" t="s">
        <v>34</v>
      </c>
      <c r="D10" s="75"/>
      <c r="E10" s="77" t="s">
        <v>42</v>
      </c>
      <c r="F10" s="75"/>
      <c r="G10" s="100" t="s">
        <v>48</v>
      </c>
      <c r="H10" s="78"/>
      <c r="I10" s="76" t="s">
        <v>36</v>
      </c>
      <c r="J10" s="75"/>
      <c r="K10" s="76" t="s">
        <v>23</v>
      </c>
      <c r="L10" s="73"/>
    </row>
    <row r="11" spans="1:12" x14ac:dyDescent="0.25">
      <c r="A11" s="79" t="s">
        <v>13</v>
      </c>
      <c r="B11" s="75"/>
      <c r="C11" s="79" t="s">
        <v>14</v>
      </c>
      <c r="D11" s="75"/>
      <c r="E11" s="79" t="s">
        <v>15</v>
      </c>
      <c r="F11" s="75"/>
      <c r="G11" s="101" t="s">
        <v>16</v>
      </c>
      <c r="H11" s="79"/>
      <c r="I11" s="79" t="s">
        <v>17</v>
      </c>
      <c r="J11" s="75"/>
      <c r="K11" s="79" t="s">
        <v>22</v>
      </c>
      <c r="L11" s="73"/>
    </row>
    <row r="12" spans="1:12" x14ac:dyDescent="0.25">
      <c r="A12" s="73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</row>
    <row r="13" spans="1:12" x14ac:dyDescent="0.25">
      <c r="A13" s="79" t="s">
        <v>18</v>
      </c>
      <c r="B13" s="73"/>
      <c r="C13" s="73" t="s">
        <v>19</v>
      </c>
      <c r="D13" s="73"/>
      <c r="E13" s="109">
        <f>'DPP-SPA-MBR-3, Sch 1, WP 2'!L99</f>
        <v>11752691.865859685</v>
      </c>
      <c r="F13" s="73"/>
      <c r="G13" s="80">
        <f>E13/$E$17</f>
        <v>0.43915583199295805</v>
      </c>
      <c r="H13" s="80"/>
      <c r="I13" s="81">
        <f>'DPP-SPA-MBR-3, Sch 1, WP 3'!F37</f>
        <v>4.143155576511693E-2</v>
      </c>
      <c r="J13" s="73"/>
      <c r="K13" s="81">
        <f>(E13/E$17)*I13</f>
        <v>1.8194909342792564E-2</v>
      </c>
      <c r="L13" s="73"/>
    </row>
    <row r="14" spans="1:12" x14ac:dyDescent="0.25">
      <c r="A14" s="75"/>
      <c r="B14" s="73"/>
      <c r="C14" s="73"/>
      <c r="D14" s="73"/>
      <c r="E14" s="82"/>
      <c r="F14" s="73"/>
      <c r="G14" s="80"/>
      <c r="H14" s="80"/>
      <c r="I14" s="81"/>
      <c r="J14" s="73"/>
      <c r="K14" s="81"/>
      <c r="L14" s="73"/>
    </row>
    <row r="15" spans="1:12" x14ac:dyDescent="0.25">
      <c r="A15" s="79">
        <v>2</v>
      </c>
      <c r="B15" s="73"/>
      <c r="C15" s="73" t="s">
        <v>6</v>
      </c>
      <c r="D15" s="73"/>
      <c r="E15" s="93">
        <f>'DPP-SPA-MBR-3, Sch 1, WP 2'!L104</f>
        <v>15009316.081351507</v>
      </c>
      <c r="F15" s="73"/>
      <c r="G15" s="85">
        <f>E15/$E$17</f>
        <v>0.56084416800704207</v>
      </c>
      <c r="H15" s="83"/>
      <c r="I15" s="84">
        <v>0.109</v>
      </c>
      <c r="J15" s="73"/>
      <c r="K15" s="85">
        <f>(E15/E$17)*I15</f>
        <v>6.1132014312767588E-2</v>
      </c>
      <c r="L15" s="73"/>
    </row>
    <row r="16" spans="1:12" x14ac:dyDescent="0.25">
      <c r="A16" s="75"/>
      <c r="B16" s="73"/>
      <c r="C16" s="73"/>
      <c r="D16" s="73"/>
      <c r="E16" s="82"/>
      <c r="F16" s="73"/>
      <c r="G16" s="80"/>
      <c r="H16" s="80"/>
      <c r="I16" s="86"/>
      <c r="J16" s="73"/>
      <c r="K16" s="81"/>
      <c r="L16" s="73"/>
    </row>
    <row r="17" spans="1:12" ht="13.8" thickBot="1" x14ac:dyDescent="0.3">
      <c r="A17" s="79">
        <v>3</v>
      </c>
      <c r="B17" s="73"/>
      <c r="C17" s="87" t="s">
        <v>31</v>
      </c>
      <c r="D17" s="73"/>
      <c r="E17" s="88">
        <f>SUM(E13:E15)</f>
        <v>26762007.947211191</v>
      </c>
      <c r="F17" s="73"/>
      <c r="G17" s="90">
        <f>SUM(G13:G15)</f>
        <v>1</v>
      </c>
      <c r="H17" s="83"/>
      <c r="I17" s="89"/>
      <c r="J17" s="73"/>
      <c r="K17" s="90">
        <f>SUM(K13:K15)</f>
        <v>7.9326923655560155E-2</v>
      </c>
      <c r="L17" s="73"/>
    </row>
    <row r="18" spans="1:12" ht="13.8" thickTop="1" x14ac:dyDescent="0.25">
      <c r="A18" s="73"/>
      <c r="B18" s="73"/>
      <c r="C18" s="73"/>
      <c r="D18" s="73"/>
      <c r="E18" s="73"/>
      <c r="F18" s="73"/>
      <c r="G18" s="73"/>
      <c r="H18" s="73"/>
      <c r="I18" s="73"/>
      <c r="J18" s="73"/>
      <c r="K18" s="86"/>
      <c r="L18" s="73"/>
    </row>
    <row r="19" spans="1:12" x14ac:dyDescent="0.25">
      <c r="A19" s="73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</row>
    <row r="20" spans="1:12" x14ac:dyDescent="0.25">
      <c r="A20" s="73" t="s">
        <v>57</v>
      </c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</row>
    <row r="21" spans="1:12" x14ac:dyDescent="0.25">
      <c r="A21" s="73" t="s">
        <v>58</v>
      </c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</row>
    <row r="22" spans="1:12" x14ac:dyDescent="0.25">
      <c r="A22" s="73"/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</row>
    <row r="23" spans="1:12" x14ac:dyDescent="0.25">
      <c r="A23" s="73" t="s">
        <v>55</v>
      </c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</row>
    <row r="24" spans="1:12" x14ac:dyDescent="0.25">
      <c r="A24" s="73" t="s">
        <v>56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</row>
    <row r="25" spans="1:12" x14ac:dyDescent="0.25">
      <c r="A25" s="73"/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</row>
    <row r="26" spans="1:12" x14ac:dyDescent="0.25">
      <c r="A26" s="73"/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</row>
    <row r="27" spans="1:12" ht="11.25" customHeight="1" x14ac:dyDescent="0.25">
      <c r="A27" s="73" t="s">
        <v>20</v>
      </c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</row>
    <row r="32" spans="1:12" x14ac:dyDescent="0.25">
      <c r="A32" s="91"/>
    </row>
    <row r="33" spans="1:3" x14ac:dyDescent="0.25">
      <c r="A33" s="92"/>
    </row>
    <row r="35" spans="1:3" ht="13.8" x14ac:dyDescent="0.25">
      <c r="A35" s="92"/>
      <c r="C35" s="71"/>
    </row>
  </sheetData>
  <mergeCells count="4">
    <mergeCell ref="A5:K5"/>
    <mergeCell ref="A1:K1"/>
    <mergeCell ref="A3:K3"/>
    <mergeCell ref="A4:K4"/>
  </mergeCells>
  <phoneticPr fontId="9" type="noConversion"/>
  <printOptions horizontalCentered="1"/>
  <pageMargins left="0.75" right="0.75" top="0.95" bottom="0.75" header="0.5" footer="0.5"/>
  <pageSetup orientation="portrait" horizontalDpi="200" verticalDpi="200" r:id="rId1"/>
  <headerFooter alignWithMargins="0">
    <oddHeader>&amp;RExhibit___(DPP/SPA/MBR-3, Schedule 1, Workpaper 1)
Page 1 of 1</oddHeader>
  </headerFooter>
  <ignoredErrors>
    <ignoredError sqref="A11:F11 A13 J1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transitionEvaluation="1" codeName="Sheet2">
    <pageSetUpPr fitToPage="1"/>
  </sheetPr>
  <dimension ref="A1:V115"/>
  <sheetViews>
    <sheetView showGridLines="0" defaultGridColor="0" colorId="22" zoomScale="85" zoomScaleNormal="85" zoomScaleSheetLayoutView="70" zoomScalePageLayoutView="80" workbookViewId="0">
      <selection sqref="A1:L1"/>
    </sheetView>
  </sheetViews>
  <sheetFormatPr defaultColWidth="9.59765625" defaultRowHeight="15.6" x14ac:dyDescent="0.3"/>
  <cols>
    <col min="1" max="1" width="6" style="40" customWidth="1"/>
    <col min="2" max="2" width="1" style="40" customWidth="1"/>
    <col min="3" max="3" width="9.59765625" style="40"/>
    <col min="4" max="4" width="32.09765625" style="40" customWidth="1"/>
    <col min="5" max="5" width="1" style="40" customWidth="1"/>
    <col min="6" max="6" width="18.09765625" style="40" customWidth="1"/>
    <col min="7" max="8" width="18.5" style="40" customWidth="1"/>
    <col min="9" max="9" width="18.8984375" style="40" customWidth="1"/>
    <col min="10" max="10" width="19.3984375" style="40" customWidth="1"/>
    <col min="11" max="11" width="17.8984375" style="40" customWidth="1"/>
    <col min="12" max="12" width="18.09765625" style="40" customWidth="1"/>
    <col min="13" max="14" width="9.59765625" style="9"/>
    <col min="15" max="15" width="11.8984375" style="9" customWidth="1"/>
    <col min="16" max="16384" width="9.59765625" style="9"/>
  </cols>
  <sheetData>
    <row r="1" spans="1:13" x14ac:dyDescent="0.3">
      <c r="A1" s="116" t="s">
        <v>0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</row>
    <row r="2" spans="1:13" x14ac:dyDescent="0.3">
      <c r="I2" s="41"/>
    </row>
    <row r="3" spans="1:13" x14ac:dyDescent="0.3">
      <c r="A3" s="116" t="s">
        <v>50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</row>
    <row r="4" spans="1:13" x14ac:dyDescent="0.3">
      <c r="A4" s="117" t="s">
        <v>40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42"/>
    </row>
    <row r="5" spans="1:13" x14ac:dyDescent="0.3">
      <c r="A5" s="116" t="s">
        <v>33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</row>
    <row r="6" spans="1:13" x14ac:dyDescent="0.3">
      <c r="C6" s="43"/>
    </row>
    <row r="7" spans="1:13" x14ac:dyDescent="0.3">
      <c r="A7" s="47" t="s">
        <v>24</v>
      </c>
      <c r="F7" s="104"/>
      <c r="G7" s="104"/>
      <c r="H7" s="104"/>
      <c r="I7" s="104"/>
      <c r="J7" s="104"/>
      <c r="K7" s="104"/>
      <c r="L7" s="104"/>
    </row>
    <row r="8" spans="1:13" x14ac:dyDescent="0.3">
      <c r="A8" s="105" t="s">
        <v>25</v>
      </c>
      <c r="C8" s="113" t="s">
        <v>29</v>
      </c>
      <c r="D8" s="113"/>
      <c r="E8" s="45"/>
      <c r="F8" s="105">
        <v>43677</v>
      </c>
      <c r="G8" s="105">
        <f t="shared" ref="G8:L8" si="0">+F8+31</f>
        <v>43708</v>
      </c>
      <c r="H8" s="105">
        <f>+G8+30</f>
        <v>43738</v>
      </c>
      <c r="I8" s="105">
        <f t="shared" si="0"/>
        <v>43769</v>
      </c>
      <c r="J8" s="105">
        <f>+I8+30</f>
        <v>43799</v>
      </c>
      <c r="K8" s="105">
        <f t="shared" si="0"/>
        <v>43830</v>
      </c>
      <c r="L8" s="105">
        <f t="shared" si="0"/>
        <v>43861</v>
      </c>
    </row>
    <row r="9" spans="1:13" x14ac:dyDescent="0.3">
      <c r="A9" s="106" t="s">
        <v>13</v>
      </c>
      <c r="C9" s="114" t="s">
        <v>14</v>
      </c>
      <c r="D9" s="115"/>
      <c r="E9" s="45"/>
      <c r="F9" s="106" t="s">
        <v>15</v>
      </c>
      <c r="G9" s="106" t="s">
        <v>16</v>
      </c>
      <c r="H9" s="106" t="s">
        <v>17</v>
      </c>
      <c r="I9" s="106" t="s">
        <v>22</v>
      </c>
      <c r="J9" s="106" t="s">
        <v>26</v>
      </c>
      <c r="K9" s="106" t="s">
        <v>27</v>
      </c>
      <c r="L9" s="106" t="s">
        <v>28</v>
      </c>
    </row>
    <row r="10" spans="1:13" ht="14.25" customHeight="1" x14ac:dyDescent="0.3">
      <c r="D10" s="45"/>
      <c r="E10" s="45"/>
      <c r="F10" s="46"/>
      <c r="G10" s="46"/>
      <c r="H10" s="46"/>
      <c r="I10" s="46"/>
      <c r="J10" s="46"/>
      <c r="K10" s="46"/>
      <c r="L10" s="46"/>
    </row>
    <row r="11" spans="1:13" x14ac:dyDescent="0.3">
      <c r="A11" s="47">
        <v>1</v>
      </c>
      <c r="C11" s="40" t="s">
        <v>8</v>
      </c>
      <c r="D11" s="48"/>
      <c r="E11" s="48"/>
      <c r="F11" s="49">
        <v>0</v>
      </c>
      <c r="G11" s="49">
        <v>0</v>
      </c>
      <c r="H11" s="49">
        <v>0</v>
      </c>
      <c r="I11" s="49">
        <v>0</v>
      </c>
      <c r="J11" s="49">
        <v>0</v>
      </c>
      <c r="K11" s="49">
        <v>0</v>
      </c>
      <c r="L11" s="49">
        <v>0</v>
      </c>
    </row>
    <row r="12" spans="1:13" x14ac:dyDescent="0.3">
      <c r="A12" s="47">
        <f>A11+1</f>
        <v>2</v>
      </c>
      <c r="C12" s="40" t="s">
        <v>10</v>
      </c>
      <c r="D12" s="48"/>
      <c r="E12" s="48"/>
      <c r="F12" s="18">
        <v>-11498.899427566501</v>
      </c>
      <c r="G12" s="18">
        <v>-11249.103987774201</v>
      </c>
      <c r="H12" s="18">
        <v>-11008.6310509494</v>
      </c>
      <c r="I12" s="18">
        <v>-10768.158113555401</v>
      </c>
      <c r="J12" s="18">
        <v>-10527.6851757401</v>
      </c>
      <c r="K12" s="18">
        <v>-10293.7064439722</v>
      </c>
      <c r="L12" s="18">
        <v>-10059.727711964601</v>
      </c>
    </row>
    <row r="13" spans="1:13" x14ac:dyDescent="0.3">
      <c r="A13" s="47">
        <f>A12+1</f>
        <v>3</v>
      </c>
      <c r="C13" s="40" t="s">
        <v>39</v>
      </c>
      <c r="D13" s="48"/>
      <c r="E13" s="48"/>
      <c r="F13" s="18">
        <v>108.423073985036</v>
      </c>
      <c r="G13" s="18">
        <v>106.44539884004099</v>
      </c>
      <c r="H13" s="18">
        <v>104.467723695046</v>
      </c>
      <c r="I13" s="18">
        <v>102.490048550051</v>
      </c>
      <c r="J13" s="18">
        <v>100.512373405056</v>
      </c>
      <c r="K13" s="18">
        <v>98.534698260061703</v>
      </c>
      <c r="L13" s="18">
        <v>96.557023115066798</v>
      </c>
    </row>
    <row r="14" spans="1:13" ht="3.75" customHeight="1" x14ac:dyDescent="0.3">
      <c r="A14" s="47"/>
      <c r="F14" s="18"/>
      <c r="G14" s="18"/>
      <c r="H14" s="18"/>
      <c r="I14" s="18"/>
      <c r="J14" s="18"/>
      <c r="K14" s="18"/>
      <c r="L14" s="18"/>
    </row>
    <row r="15" spans="1:13" x14ac:dyDescent="0.3">
      <c r="A15" s="47">
        <f>A13+1</f>
        <v>4</v>
      </c>
      <c r="C15" s="50" t="s">
        <v>2</v>
      </c>
      <c r="D15" s="50"/>
      <c r="E15" s="50"/>
      <c r="F15" s="51">
        <f t="shared" ref="F15:L15" si="1">SUM(F10:F14)</f>
        <v>-11390.476353581465</v>
      </c>
      <c r="G15" s="51">
        <f t="shared" si="1"/>
        <v>-11142.658588934159</v>
      </c>
      <c r="H15" s="51">
        <f t="shared" si="1"/>
        <v>-10904.163327254353</v>
      </c>
      <c r="I15" s="51">
        <f t="shared" si="1"/>
        <v>-10665.668065005349</v>
      </c>
      <c r="J15" s="51">
        <f t="shared" si="1"/>
        <v>-10427.172802335044</v>
      </c>
      <c r="K15" s="51">
        <f t="shared" si="1"/>
        <v>-10195.171745712138</v>
      </c>
      <c r="L15" s="51">
        <f t="shared" si="1"/>
        <v>-9963.1706888495337</v>
      </c>
    </row>
    <row r="16" spans="1:13" x14ac:dyDescent="0.3">
      <c r="A16" s="47"/>
      <c r="C16" s="50"/>
      <c r="D16" s="50"/>
      <c r="E16" s="50"/>
      <c r="F16" s="52"/>
      <c r="G16" s="52"/>
      <c r="H16" s="52"/>
      <c r="I16" s="52"/>
      <c r="J16" s="52"/>
      <c r="K16" s="52"/>
      <c r="L16" s="52"/>
    </row>
    <row r="17" spans="1:22" x14ac:dyDescent="0.3">
      <c r="A17" s="47">
        <f>A15+1</f>
        <v>5</v>
      </c>
      <c r="C17" s="40" t="s">
        <v>9</v>
      </c>
      <c r="D17" s="48"/>
      <c r="E17" s="48"/>
      <c r="F17" s="53">
        <v>1749075</v>
      </c>
      <c r="G17" s="53">
        <v>1820810</v>
      </c>
      <c r="H17" s="53">
        <v>1820810</v>
      </c>
      <c r="I17" s="53">
        <v>1820810</v>
      </c>
      <c r="J17" s="53">
        <v>1820810</v>
      </c>
      <c r="K17" s="53">
        <v>1820810</v>
      </c>
      <c r="L17" s="53">
        <v>1820810</v>
      </c>
    </row>
    <row r="18" spans="1:22" x14ac:dyDescent="0.3">
      <c r="A18" s="47">
        <f>A17+1</f>
        <v>6</v>
      </c>
      <c r="C18" s="40" t="s">
        <v>10</v>
      </c>
      <c r="D18" s="48"/>
      <c r="E18" s="48"/>
      <c r="F18" s="18">
        <v>-42306.573782999098</v>
      </c>
      <c r="G18" s="18">
        <v>-41956.488380638999</v>
      </c>
      <c r="H18" s="18">
        <v>-41606.402977289501</v>
      </c>
      <c r="I18" s="18">
        <v>-41256.317573194297</v>
      </c>
      <c r="J18" s="18">
        <v>-40906.232168519397</v>
      </c>
      <c r="K18" s="18">
        <v>-40556.146763382101</v>
      </c>
      <c r="L18" s="18">
        <v>-40206.061357868501</v>
      </c>
      <c r="N18" s="18"/>
    </row>
    <row r="19" spans="1:22" x14ac:dyDescent="0.3">
      <c r="A19" s="47">
        <f>A18+1</f>
        <v>7</v>
      </c>
      <c r="C19" s="40" t="s">
        <v>1</v>
      </c>
      <c r="D19" s="48"/>
      <c r="E19" s="48"/>
      <c r="F19" s="18">
        <v>-15670.929785660799</v>
      </c>
      <c r="G19" s="18">
        <v>-15593.196912183699</v>
      </c>
      <c r="H19" s="18">
        <v>-15515.464038706699</v>
      </c>
      <c r="I19" s="18">
        <v>-15437.731165229699</v>
      </c>
      <c r="J19" s="18">
        <v>-15359.998291752599</v>
      </c>
      <c r="K19" s="18">
        <v>-15282.2654182756</v>
      </c>
      <c r="L19" s="18">
        <v>-15204.5325447986</v>
      </c>
      <c r="O19" s="18"/>
    </row>
    <row r="20" spans="1:22" ht="3.75" customHeight="1" x14ac:dyDescent="0.3">
      <c r="A20" s="47"/>
      <c r="F20" s="18"/>
      <c r="G20" s="18"/>
      <c r="H20" s="18"/>
      <c r="I20" s="18"/>
      <c r="J20" s="18"/>
      <c r="K20" s="18"/>
      <c r="L20" s="18"/>
    </row>
    <row r="21" spans="1:22" x14ac:dyDescent="0.3">
      <c r="A21" s="47">
        <f>A19+1</f>
        <v>8</v>
      </c>
      <c r="C21" s="50" t="s">
        <v>2</v>
      </c>
      <c r="D21" s="50"/>
      <c r="E21" s="50"/>
      <c r="F21" s="51">
        <f t="shared" ref="F21:L21" si="2">SUM(F17:F20)</f>
        <v>1691097.4964313402</v>
      </c>
      <c r="G21" s="51">
        <f t="shared" si="2"/>
        <v>1763260.3147071775</v>
      </c>
      <c r="H21" s="51">
        <f t="shared" si="2"/>
        <v>1763688.132984004</v>
      </c>
      <c r="I21" s="51">
        <f t="shared" si="2"/>
        <v>1764115.9512615758</v>
      </c>
      <c r="J21" s="51">
        <f t="shared" si="2"/>
        <v>1764543.7695397281</v>
      </c>
      <c r="K21" s="51">
        <f t="shared" si="2"/>
        <v>1764971.5878183425</v>
      </c>
      <c r="L21" s="51">
        <f t="shared" si="2"/>
        <v>1765399.4060973327</v>
      </c>
    </row>
    <row r="22" spans="1:22" x14ac:dyDescent="0.3">
      <c r="A22" s="47"/>
      <c r="F22" s="48"/>
      <c r="G22" s="48"/>
      <c r="H22" s="48"/>
      <c r="I22" s="48"/>
      <c r="J22" s="48"/>
      <c r="K22" s="48"/>
      <c r="L22" s="48"/>
    </row>
    <row r="23" spans="1:22" x14ac:dyDescent="0.3">
      <c r="A23" s="47">
        <f>A21+1</f>
        <v>9</v>
      </c>
      <c r="C23" s="40" t="s">
        <v>3</v>
      </c>
      <c r="D23" s="48"/>
      <c r="E23" s="48"/>
      <c r="F23" s="53">
        <v>5600087</v>
      </c>
      <c r="G23" s="53">
        <v>6350087</v>
      </c>
      <c r="H23" s="53">
        <v>6350087</v>
      </c>
      <c r="I23" s="53">
        <v>6350087</v>
      </c>
      <c r="J23" s="53">
        <v>6350087</v>
      </c>
      <c r="K23" s="53">
        <v>5850087</v>
      </c>
      <c r="L23" s="53">
        <v>5850087</v>
      </c>
    </row>
    <row r="24" spans="1:22" x14ac:dyDescent="0.3">
      <c r="A24" s="47">
        <f>A23+1</f>
        <v>10</v>
      </c>
      <c r="C24" s="40" t="s">
        <v>1</v>
      </c>
      <c r="D24" s="48"/>
      <c r="E24" s="48"/>
      <c r="F24" s="18">
        <v>-21350.738129037531</v>
      </c>
      <c r="G24" s="18">
        <v>-36041.124144058864</v>
      </c>
      <c r="H24" s="18">
        <v>-35605.459738911988</v>
      </c>
      <c r="I24" s="18">
        <v>-35169.795333765127</v>
      </c>
      <c r="J24" s="18">
        <v>-34734.13092861836</v>
      </c>
      <c r="K24" s="18">
        <v>-34350.176705441234</v>
      </c>
      <c r="L24" s="18">
        <v>-33966.222482264093</v>
      </c>
      <c r="O24" s="18"/>
      <c r="P24" s="18"/>
      <c r="Q24" s="18"/>
      <c r="R24" s="18"/>
      <c r="S24" s="18"/>
      <c r="T24" s="18"/>
      <c r="U24" s="18"/>
      <c r="V24" s="18"/>
    </row>
    <row r="25" spans="1:22" x14ac:dyDescent="0.3">
      <c r="A25" s="47">
        <f>A24+1</f>
        <v>11</v>
      </c>
      <c r="C25" s="40" t="s">
        <v>32</v>
      </c>
      <c r="D25" s="48"/>
      <c r="E25" s="48"/>
      <c r="F25" s="18">
        <v>-9394.1485389045392</v>
      </c>
      <c r="G25" s="18">
        <v>-9302.9050673194706</v>
      </c>
      <c r="H25" s="18">
        <v>-9211.6615957344093</v>
      </c>
      <c r="I25" s="18">
        <v>-9120.4181241493407</v>
      </c>
      <c r="J25" s="18">
        <v>-9029.1746525642702</v>
      </c>
      <c r="K25" s="18">
        <v>-8948.5978418883005</v>
      </c>
      <c r="L25" s="18">
        <v>-8868.0210312123199</v>
      </c>
    </row>
    <row r="26" spans="1:22" x14ac:dyDescent="0.3">
      <c r="A26" s="47">
        <f>A25+1</f>
        <v>12</v>
      </c>
      <c r="C26" s="40" t="s">
        <v>47</v>
      </c>
      <c r="D26" s="48"/>
      <c r="E26" s="48"/>
      <c r="F26" s="18">
        <v>3203.2391031597799</v>
      </c>
      <c r="G26" s="18">
        <v>3191.4408007540301</v>
      </c>
      <c r="H26" s="18">
        <v>3179.6424983482898</v>
      </c>
      <c r="I26" s="18">
        <v>3167.84419594254</v>
      </c>
      <c r="J26" s="18">
        <v>3156.0458935368001</v>
      </c>
      <c r="K26" s="18">
        <v>3144.2475911310498</v>
      </c>
      <c r="L26" s="18">
        <v>3132.44928872531</v>
      </c>
    </row>
    <row r="27" spans="1:22" ht="15.75" customHeight="1" x14ac:dyDescent="0.3">
      <c r="A27" s="47">
        <f>A26+1</f>
        <v>13</v>
      </c>
      <c r="C27" s="40" t="s">
        <v>10</v>
      </c>
      <c r="F27" s="18">
        <v>-193244.01191796901</v>
      </c>
      <c r="G27" s="18">
        <v>-192425.966880536</v>
      </c>
      <c r="H27" s="18">
        <v>-191607.92184310299</v>
      </c>
      <c r="I27" s="18">
        <v>-190789.87680567001</v>
      </c>
      <c r="J27" s="18">
        <v>-189971.831768237</v>
      </c>
      <c r="K27" s="18">
        <v>-189153.78673080399</v>
      </c>
      <c r="L27" s="18">
        <v>-188335.741693371</v>
      </c>
    </row>
    <row r="28" spans="1:22" ht="3.75" customHeight="1" x14ac:dyDescent="0.3">
      <c r="A28" s="47"/>
    </row>
    <row r="29" spans="1:22" x14ac:dyDescent="0.3">
      <c r="A29" s="47">
        <f>A27+1</f>
        <v>14</v>
      </c>
      <c r="C29" s="50" t="s">
        <v>2</v>
      </c>
      <c r="D29" s="50"/>
      <c r="E29" s="50"/>
      <c r="F29" s="51">
        <f t="shared" ref="F29:L29" si="3">SUM(F23:F27)</f>
        <v>5379301.340517249</v>
      </c>
      <c r="G29" s="51">
        <f t="shared" si="3"/>
        <v>6115508.4447088409</v>
      </c>
      <c r="H29" s="51">
        <f t="shared" si="3"/>
        <v>6116841.5993205979</v>
      </c>
      <c r="I29" s="51">
        <f t="shared" si="3"/>
        <v>6118174.7539323578</v>
      </c>
      <c r="J29" s="51">
        <f t="shared" si="3"/>
        <v>6119507.9085441176</v>
      </c>
      <c r="K29" s="51">
        <f t="shared" si="3"/>
        <v>5620778.6863129977</v>
      </c>
      <c r="L29" s="51">
        <f t="shared" si="3"/>
        <v>5622049.4640818778</v>
      </c>
    </row>
    <row r="30" spans="1:22" x14ac:dyDescent="0.3">
      <c r="A30" s="47"/>
      <c r="C30" s="50"/>
      <c r="D30" s="50"/>
      <c r="E30" s="50"/>
    </row>
    <row r="31" spans="1:22" x14ac:dyDescent="0.3">
      <c r="A31" s="47">
        <f>A29+1</f>
        <v>15</v>
      </c>
      <c r="C31" s="40" t="s">
        <v>43</v>
      </c>
      <c r="D31" s="50"/>
      <c r="E31" s="50"/>
      <c r="F31" s="53">
        <v>3460000</v>
      </c>
      <c r="G31" s="53">
        <v>3460000</v>
      </c>
      <c r="H31" s="53">
        <v>3460000</v>
      </c>
      <c r="I31" s="53">
        <v>3460000</v>
      </c>
      <c r="J31" s="53">
        <v>3460000</v>
      </c>
      <c r="K31" s="53">
        <v>3991271.51</v>
      </c>
      <c r="L31" s="53">
        <v>3991271.51</v>
      </c>
    </row>
    <row r="32" spans="1:22" x14ac:dyDescent="0.3">
      <c r="A32" s="47">
        <f>A31+1</f>
        <v>16</v>
      </c>
      <c r="C32" s="40" t="s">
        <v>1</v>
      </c>
      <c r="D32" s="50"/>
      <c r="E32" s="50"/>
      <c r="F32" s="18">
        <v>-71415.893795061798</v>
      </c>
      <c r="G32" s="18">
        <v>-71173.500520644899</v>
      </c>
      <c r="H32" s="18">
        <v>-70931.107246227999</v>
      </c>
      <c r="I32" s="18">
        <v>-70688.713971811099</v>
      </c>
      <c r="J32" s="18">
        <v>-70446.320697394302</v>
      </c>
      <c r="K32" s="18">
        <v>-80829.357622977404</v>
      </c>
      <c r="L32" s="18">
        <v>-80550.282771345301</v>
      </c>
      <c r="O32" s="18"/>
    </row>
    <row r="33" spans="1:12" x14ac:dyDescent="0.3">
      <c r="A33" s="47">
        <f>A32+1</f>
        <v>17</v>
      </c>
      <c r="C33" s="40" t="s">
        <v>44</v>
      </c>
      <c r="D33" s="50"/>
      <c r="E33" s="50"/>
      <c r="F33" s="18">
        <v>-13603.88949</v>
      </c>
      <c r="G33" s="18">
        <v>-13421.263312499999</v>
      </c>
      <c r="H33" s="18">
        <v>-13238.637134999901</v>
      </c>
      <c r="I33" s="18">
        <v>-13056.010957499901</v>
      </c>
      <c r="J33" s="18">
        <v>-12873.38478</v>
      </c>
      <c r="K33" s="18">
        <v>-12690.7586025</v>
      </c>
      <c r="L33" s="18">
        <v>-12508.132425</v>
      </c>
    </row>
    <row r="34" spans="1:12" ht="3.9" customHeight="1" x14ac:dyDescent="0.3">
      <c r="A34" s="47"/>
      <c r="D34" s="50"/>
      <c r="E34" s="50"/>
      <c r="F34" s="18"/>
      <c r="G34" s="18"/>
      <c r="H34" s="18"/>
      <c r="I34" s="18"/>
      <c r="J34" s="18"/>
      <c r="K34" s="18"/>
      <c r="L34" s="18"/>
    </row>
    <row r="35" spans="1:12" x14ac:dyDescent="0.3">
      <c r="A35" s="47">
        <f>A33+1</f>
        <v>18</v>
      </c>
      <c r="C35" s="50" t="s">
        <v>2</v>
      </c>
      <c r="D35" s="50"/>
      <c r="E35" s="50"/>
      <c r="F35" s="51">
        <f>SUM(F31:F33)</f>
        <v>3374980.2167149382</v>
      </c>
      <c r="G35" s="51">
        <f t="shared" ref="G35:L35" si="4">SUM(G31:G33)</f>
        <v>3375405.2361668553</v>
      </c>
      <c r="H35" s="51">
        <f t="shared" si="4"/>
        <v>3375830.255618772</v>
      </c>
      <c r="I35" s="51">
        <f t="shared" si="4"/>
        <v>3376255.2750706892</v>
      </c>
      <c r="J35" s="51">
        <f t="shared" si="4"/>
        <v>3376680.2945226058</v>
      </c>
      <c r="K35" s="51">
        <f t="shared" si="4"/>
        <v>3897751.3937745225</v>
      </c>
      <c r="L35" s="51">
        <f t="shared" si="4"/>
        <v>3898213.0948036546</v>
      </c>
    </row>
    <row r="36" spans="1:12" x14ac:dyDescent="0.3">
      <c r="A36" s="47"/>
      <c r="C36" s="50"/>
      <c r="D36" s="50"/>
      <c r="E36" s="50"/>
    </row>
    <row r="37" spans="1:12" x14ac:dyDescent="0.3">
      <c r="A37" s="47">
        <f>A35+1</f>
        <v>19</v>
      </c>
      <c r="C37" s="40" t="s">
        <v>45</v>
      </c>
      <c r="D37" s="50"/>
      <c r="E37" s="50"/>
      <c r="F37" s="53">
        <v>270000</v>
      </c>
      <c r="G37" s="53">
        <v>270000</v>
      </c>
      <c r="H37" s="53">
        <v>270000</v>
      </c>
      <c r="I37" s="53">
        <v>270000</v>
      </c>
      <c r="J37" s="53">
        <v>270000</v>
      </c>
      <c r="K37" s="53">
        <v>270000</v>
      </c>
      <c r="L37" s="53">
        <v>270000</v>
      </c>
    </row>
    <row r="38" spans="1:12" x14ac:dyDescent="0.3">
      <c r="A38" s="47">
        <f>A37+1</f>
        <v>20</v>
      </c>
      <c r="C38" s="40" t="s">
        <v>1</v>
      </c>
      <c r="D38" s="50"/>
      <c r="E38" s="50"/>
      <c r="F38" s="18">
        <v>-7324.2488243181797</v>
      </c>
      <c r="G38" s="18">
        <v>-7313.7405763636298</v>
      </c>
      <c r="H38" s="18">
        <v>-7303.2323284090899</v>
      </c>
      <c r="I38" s="18">
        <v>-7292.7240804545399</v>
      </c>
      <c r="J38" s="18">
        <v>-7282.21583249999</v>
      </c>
      <c r="K38" s="18">
        <v>-7271.7075845454501</v>
      </c>
      <c r="L38" s="18">
        <v>-7261.1993365909002</v>
      </c>
    </row>
    <row r="39" spans="1:12" ht="5.4" customHeight="1" x14ac:dyDescent="0.3">
      <c r="A39" s="47"/>
      <c r="D39" s="50"/>
      <c r="E39" s="50"/>
      <c r="F39" s="18"/>
      <c r="G39" s="18"/>
      <c r="H39" s="18"/>
      <c r="I39" s="18"/>
      <c r="J39" s="18"/>
      <c r="K39" s="18"/>
      <c r="L39" s="18"/>
    </row>
    <row r="40" spans="1:12" x14ac:dyDescent="0.3">
      <c r="A40" s="47">
        <f>A38+1</f>
        <v>21</v>
      </c>
      <c r="C40" s="50" t="s">
        <v>2</v>
      </c>
      <c r="D40" s="50"/>
      <c r="E40" s="50"/>
      <c r="F40" s="51">
        <f>SUM(F37:F38)</f>
        <v>262675.75117568183</v>
      </c>
      <c r="G40" s="51">
        <f t="shared" ref="G40:L40" si="5">SUM(G37:G38)</f>
        <v>262686.25942363637</v>
      </c>
      <c r="H40" s="51">
        <f t="shared" si="5"/>
        <v>262696.7676715909</v>
      </c>
      <c r="I40" s="51">
        <f t="shared" si="5"/>
        <v>262707.27591954544</v>
      </c>
      <c r="J40" s="51">
        <f t="shared" si="5"/>
        <v>262717.78416750004</v>
      </c>
      <c r="K40" s="51">
        <f t="shared" si="5"/>
        <v>262728.29241545458</v>
      </c>
      <c r="L40" s="51">
        <f t="shared" si="5"/>
        <v>262738.80066340911</v>
      </c>
    </row>
    <row r="41" spans="1:12" x14ac:dyDescent="0.3">
      <c r="A41" s="47"/>
      <c r="C41" s="50"/>
      <c r="D41" s="50"/>
      <c r="E41" s="50"/>
    </row>
    <row r="42" spans="1:12" x14ac:dyDescent="0.3">
      <c r="A42" s="47">
        <f>A40+1</f>
        <v>22</v>
      </c>
      <c r="C42" s="40" t="s">
        <v>46</v>
      </c>
      <c r="D42" s="50"/>
      <c r="E42" s="50"/>
      <c r="F42" s="51">
        <v>127750.9589</v>
      </c>
      <c r="G42" s="51">
        <v>127750.9589</v>
      </c>
      <c r="H42" s="51">
        <v>125888.096295733</v>
      </c>
      <c r="I42" s="51">
        <v>122955.65625170901</v>
      </c>
      <c r="J42" s="51">
        <v>122955.65625170901</v>
      </c>
      <c r="K42" s="51">
        <v>122955.65625170901</v>
      </c>
      <c r="L42" s="51">
        <v>122955.65625170901</v>
      </c>
    </row>
    <row r="43" spans="1:12" x14ac:dyDescent="0.3">
      <c r="A43" s="47"/>
      <c r="C43" s="50"/>
      <c r="D43" s="50"/>
      <c r="E43" s="50"/>
    </row>
    <row r="44" spans="1:12" x14ac:dyDescent="0.3">
      <c r="A44" s="47">
        <f>A42+1</f>
        <v>23</v>
      </c>
      <c r="C44" s="40" t="s">
        <v>5</v>
      </c>
      <c r="D44" s="48"/>
      <c r="E44" s="48"/>
      <c r="F44" s="53">
        <v>0</v>
      </c>
      <c r="G44" s="53">
        <v>0</v>
      </c>
      <c r="H44" s="53">
        <v>0</v>
      </c>
      <c r="I44" s="53">
        <v>0</v>
      </c>
      <c r="J44" s="53">
        <v>0</v>
      </c>
      <c r="K44" s="53">
        <v>0</v>
      </c>
      <c r="L44" s="53">
        <v>0</v>
      </c>
    </row>
    <row r="45" spans="1:12" x14ac:dyDescent="0.3">
      <c r="A45" s="47">
        <f>A44+1</f>
        <v>24</v>
      </c>
      <c r="C45" s="40" t="s">
        <v>10</v>
      </c>
      <c r="F45" s="18">
        <v>-19168.455471822101</v>
      </c>
      <c r="G45" s="18">
        <v>-19085.395516368098</v>
      </c>
      <c r="H45" s="18">
        <v>-19002.335560914202</v>
      </c>
      <c r="I45" s="18">
        <v>-18919.2756054602</v>
      </c>
      <c r="J45" s="18">
        <v>-18836.215650006201</v>
      </c>
      <c r="K45" s="18">
        <v>-18753.155694552199</v>
      </c>
      <c r="L45" s="18">
        <v>-18670.095739098299</v>
      </c>
    </row>
    <row r="46" spans="1:12" ht="4.5" customHeight="1" x14ac:dyDescent="0.3">
      <c r="A46" s="47"/>
      <c r="F46" s="18"/>
      <c r="G46" s="18"/>
      <c r="H46" s="18"/>
      <c r="I46" s="18"/>
      <c r="J46" s="18"/>
      <c r="K46" s="18"/>
      <c r="L46" s="18"/>
    </row>
    <row r="47" spans="1:12" x14ac:dyDescent="0.3">
      <c r="A47" s="47">
        <f>A45+1</f>
        <v>25</v>
      </c>
      <c r="C47" s="50" t="s">
        <v>2</v>
      </c>
      <c r="D47" s="50"/>
      <c r="E47" s="50"/>
      <c r="F47" s="51">
        <f t="shared" ref="F47:L47" si="6">SUM(F44:F46)</f>
        <v>-19168.455471822101</v>
      </c>
      <c r="G47" s="51">
        <f t="shared" si="6"/>
        <v>-19085.395516368098</v>
      </c>
      <c r="H47" s="51">
        <f t="shared" si="6"/>
        <v>-19002.335560914202</v>
      </c>
      <c r="I47" s="51">
        <f t="shared" si="6"/>
        <v>-18919.2756054602</v>
      </c>
      <c r="J47" s="51">
        <f t="shared" si="6"/>
        <v>-18836.215650006201</v>
      </c>
      <c r="K47" s="51">
        <f t="shared" si="6"/>
        <v>-18753.155694552199</v>
      </c>
      <c r="L47" s="51">
        <f t="shared" si="6"/>
        <v>-18670.095739098299</v>
      </c>
    </row>
    <row r="48" spans="1:12" x14ac:dyDescent="0.3">
      <c r="A48" s="47"/>
      <c r="C48" s="54"/>
      <c r="D48" s="55"/>
      <c r="E48" s="55"/>
      <c r="F48" s="56"/>
      <c r="G48" s="56"/>
      <c r="H48" s="56"/>
      <c r="I48" s="56"/>
      <c r="J48" s="56"/>
      <c r="K48" s="56"/>
      <c r="L48" s="56"/>
    </row>
    <row r="49" spans="1:14" x14ac:dyDescent="0.3">
      <c r="A49" s="47">
        <f>A47+1</f>
        <v>26</v>
      </c>
      <c r="C49" s="54" t="s">
        <v>4</v>
      </c>
      <c r="D49" s="55"/>
      <c r="E49" s="55"/>
      <c r="F49" s="57">
        <f>+F15+F21+F29+F35+F40+F42+F47</f>
        <v>10805246.831913805</v>
      </c>
      <c r="G49" s="57">
        <f t="shared" ref="G49:L49" si="7">+G15+G21+G29+G35+G40+G42+G47</f>
        <v>11614383.159801209</v>
      </c>
      <c r="H49" s="57">
        <f t="shared" si="7"/>
        <v>11615038.35300253</v>
      </c>
      <c r="I49" s="57">
        <f t="shared" si="7"/>
        <v>11614623.968765412</v>
      </c>
      <c r="J49" s="57">
        <f t="shared" si="7"/>
        <v>11617142.024573321</v>
      </c>
      <c r="K49" s="57">
        <f t="shared" si="7"/>
        <v>11640237.289132763</v>
      </c>
      <c r="L49" s="57">
        <f t="shared" si="7"/>
        <v>11642723.155470036</v>
      </c>
    </row>
    <row r="50" spans="1:14" x14ac:dyDescent="0.3">
      <c r="A50" s="47"/>
      <c r="C50" s="58"/>
      <c r="D50" s="55"/>
      <c r="E50" s="55"/>
      <c r="F50" s="48"/>
      <c r="G50" s="48"/>
      <c r="H50" s="48"/>
      <c r="I50" s="48"/>
      <c r="J50" s="48"/>
      <c r="K50" s="48"/>
      <c r="L50" s="48"/>
    </row>
    <row r="51" spans="1:14" x14ac:dyDescent="0.3">
      <c r="A51" s="47">
        <f>A49+1</f>
        <v>27</v>
      </c>
      <c r="C51" s="40" t="s">
        <v>6</v>
      </c>
      <c r="D51" s="59"/>
      <c r="E51" s="59"/>
      <c r="F51" s="53">
        <v>14181113.8902824</v>
      </c>
      <c r="G51" s="53">
        <v>14449770.379611401</v>
      </c>
      <c r="H51" s="53">
        <v>14631518.283198301</v>
      </c>
      <c r="I51" s="53">
        <v>14322620.911719</v>
      </c>
      <c r="J51" s="53">
        <v>14395881.673831001</v>
      </c>
      <c r="K51" s="53">
        <v>14533816.0157474</v>
      </c>
      <c r="L51" s="53">
        <v>15488453.602111001</v>
      </c>
    </row>
    <row r="52" spans="1:14" x14ac:dyDescent="0.3">
      <c r="A52" s="47">
        <f>A51+1</f>
        <v>28</v>
      </c>
      <c r="C52" s="40" t="s">
        <v>53</v>
      </c>
      <c r="D52" s="59"/>
      <c r="E52" s="59"/>
      <c r="F52" s="18">
        <v>7284.3238080486499</v>
      </c>
      <c r="G52" s="18">
        <v>7106.3281249127403</v>
      </c>
      <c r="H52" s="18">
        <v>6928.3324417768299</v>
      </c>
      <c r="I52" s="18">
        <v>6750.3367586409204</v>
      </c>
      <c r="J52" s="18">
        <v>6572.3410755050199</v>
      </c>
      <c r="K52" s="18">
        <v>6418.0897983013101</v>
      </c>
      <c r="L52" s="18">
        <v>6263.8385210976103</v>
      </c>
      <c r="M52" s="62"/>
      <c r="N52" s="18"/>
    </row>
    <row r="53" spans="1:14" ht="5.25" customHeight="1" x14ac:dyDescent="0.3">
      <c r="A53" s="47"/>
      <c r="C53" s="54"/>
      <c r="D53" s="59"/>
      <c r="E53" s="59"/>
      <c r="F53" s="52"/>
      <c r="G53" s="52"/>
      <c r="H53" s="52"/>
      <c r="I53" s="52"/>
      <c r="J53" s="52"/>
      <c r="K53" s="52"/>
      <c r="L53" s="52"/>
      <c r="M53" s="62"/>
    </row>
    <row r="54" spans="1:14" x14ac:dyDescent="0.3">
      <c r="A54" s="47">
        <f>A52+1</f>
        <v>29</v>
      </c>
      <c r="C54" s="54" t="s">
        <v>7</v>
      </c>
      <c r="D54" s="59"/>
      <c r="E54" s="59"/>
      <c r="F54" s="94">
        <f>SUM(F51:F52)</f>
        <v>14188398.214090448</v>
      </c>
      <c r="G54" s="95">
        <f t="shared" ref="G54:K54" si="8">SUM(G51:G52)</f>
        <v>14456876.707736313</v>
      </c>
      <c r="H54" s="95">
        <f t="shared" si="8"/>
        <v>14638446.615640078</v>
      </c>
      <c r="I54" s="94">
        <f>SUM(I51:I52)</f>
        <v>14329371.248477641</v>
      </c>
      <c r="J54" s="95">
        <f t="shared" si="8"/>
        <v>14402454.014906505</v>
      </c>
      <c r="K54" s="95">
        <f t="shared" si="8"/>
        <v>14540234.105545701</v>
      </c>
      <c r="L54" s="94">
        <f>SUM(L51:L52)</f>
        <v>15494717.440632097</v>
      </c>
    </row>
    <row r="55" spans="1:14" x14ac:dyDescent="0.3">
      <c r="A55" s="47"/>
      <c r="C55" s="54"/>
      <c r="D55" s="59"/>
      <c r="E55" s="59"/>
      <c r="F55" s="48"/>
      <c r="G55" s="48"/>
      <c r="H55" s="48"/>
      <c r="I55" s="48"/>
      <c r="J55" s="48"/>
      <c r="K55" s="48"/>
      <c r="L55" s="48"/>
    </row>
    <row r="56" spans="1:14" ht="16.2" thickBot="1" x14ac:dyDescent="0.35">
      <c r="A56" s="47">
        <f>A54+1</f>
        <v>30</v>
      </c>
      <c r="C56" s="44" t="s">
        <v>38</v>
      </c>
      <c r="D56" s="48"/>
      <c r="E56" s="48"/>
      <c r="F56" s="60">
        <f>F49+F54</f>
        <v>24993645.046004251</v>
      </c>
      <c r="G56" s="60">
        <f t="shared" ref="G56:L56" si="9">G49+G54</f>
        <v>26071259.867537521</v>
      </c>
      <c r="H56" s="60">
        <f t="shared" si="9"/>
        <v>26253484.968642607</v>
      </c>
      <c r="I56" s="60">
        <f t="shared" si="9"/>
        <v>25943995.217243053</v>
      </c>
      <c r="J56" s="60">
        <f t="shared" si="9"/>
        <v>26019596.039479826</v>
      </c>
      <c r="K56" s="60">
        <f t="shared" si="9"/>
        <v>26180471.394678466</v>
      </c>
      <c r="L56" s="60">
        <f t="shared" si="9"/>
        <v>27137440.596102133</v>
      </c>
    </row>
    <row r="57" spans="1:14" ht="16.2" thickTop="1" x14ac:dyDescent="0.3">
      <c r="A57" s="47"/>
      <c r="C57" s="44"/>
      <c r="D57" s="48"/>
      <c r="E57" s="48"/>
      <c r="F57" s="61"/>
      <c r="G57" s="61"/>
      <c r="H57" s="61"/>
      <c r="I57" s="61"/>
      <c r="J57" s="61"/>
      <c r="K57" s="61"/>
      <c r="L57" s="61"/>
    </row>
    <row r="58" spans="1:14" x14ac:dyDescent="0.3">
      <c r="A58" s="47"/>
      <c r="C58" s="44"/>
      <c r="D58" s="48"/>
      <c r="E58" s="48"/>
      <c r="F58" s="104"/>
      <c r="G58" s="104"/>
      <c r="H58" s="104"/>
      <c r="I58" s="104"/>
      <c r="J58" s="104"/>
      <c r="K58" s="104"/>
      <c r="L58" s="107" t="s">
        <v>54</v>
      </c>
    </row>
    <row r="59" spans="1:14" x14ac:dyDescent="0.3">
      <c r="A59" s="47"/>
      <c r="D59" s="48"/>
      <c r="E59" s="48"/>
      <c r="F59" s="105">
        <f>+L8+28</f>
        <v>43889</v>
      </c>
      <c r="G59" s="105">
        <f>+F59+31</f>
        <v>43920</v>
      </c>
      <c r="H59" s="105">
        <f>+G59+30</f>
        <v>43950</v>
      </c>
      <c r="I59" s="105">
        <f>+H59+31</f>
        <v>43981</v>
      </c>
      <c r="J59" s="105">
        <f>+I59+30</f>
        <v>44011</v>
      </c>
      <c r="K59" s="105">
        <f>+J59+31</f>
        <v>44042</v>
      </c>
      <c r="L59" s="108" t="s">
        <v>21</v>
      </c>
    </row>
    <row r="60" spans="1:14" ht="3.75" customHeight="1" x14ac:dyDescent="0.3">
      <c r="A60" s="47"/>
      <c r="D60" s="48"/>
      <c r="E60" s="48"/>
      <c r="F60" s="46"/>
      <c r="G60" s="46"/>
      <c r="H60" s="46"/>
      <c r="I60" s="46"/>
      <c r="J60" s="46"/>
      <c r="K60" s="46"/>
      <c r="L60" s="48"/>
    </row>
    <row r="61" spans="1:14" x14ac:dyDescent="0.3">
      <c r="A61" s="47">
        <f>A56+1</f>
        <v>31</v>
      </c>
      <c r="C61" s="40" t="s">
        <v>8</v>
      </c>
      <c r="D61" s="48"/>
      <c r="E61" s="48"/>
      <c r="F61" s="53">
        <v>0</v>
      </c>
      <c r="G61" s="53">
        <v>0</v>
      </c>
      <c r="H61" s="53">
        <v>0</v>
      </c>
      <c r="I61" s="53">
        <v>0</v>
      </c>
      <c r="J61" s="53">
        <v>0</v>
      </c>
      <c r="K61" s="53">
        <v>0</v>
      </c>
      <c r="L61" s="53">
        <f>AVERAGE(F11:L11,F61:K61)</f>
        <v>0</v>
      </c>
    </row>
    <row r="62" spans="1:14" x14ac:dyDescent="0.3">
      <c r="A62" s="47">
        <f>A61+1</f>
        <v>32</v>
      </c>
      <c r="C62" s="40" t="s">
        <v>10</v>
      </c>
      <c r="D62" s="48"/>
      <c r="E62" s="48"/>
      <c r="F62" s="18">
        <v>-9825.7489797733197</v>
      </c>
      <c r="G62" s="18">
        <v>-9591.7702474404996</v>
      </c>
      <c r="H62" s="18">
        <v>-9357.7915149980199</v>
      </c>
      <c r="I62" s="18">
        <v>-9145.8873174702694</v>
      </c>
      <c r="J62" s="18">
        <v>-8933.9831198761003</v>
      </c>
      <c r="K62" s="18">
        <v>-8722.0789222301901</v>
      </c>
      <c r="L62" s="18">
        <f t="shared" ref="L62:L63" si="10">AVERAGE(F12:L12,F62:K62)</f>
        <v>-10075.628616408523</v>
      </c>
    </row>
    <row r="63" spans="1:14" x14ac:dyDescent="0.3">
      <c r="A63" s="47">
        <f>A62+1</f>
        <v>33</v>
      </c>
      <c r="C63" s="40" t="s">
        <v>39</v>
      </c>
      <c r="D63" s="48"/>
      <c r="E63" s="48"/>
      <c r="F63" s="18">
        <v>94.579347970071893</v>
      </c>
      <c r="G63" s="18">
        <v>92.601672825077102</v>
      </c>
      <c r="H63" s="18">
        <v>90.623997680082198</v>
      </c>
      <c r="I63" s="18">
        <v>88.646322535087407</v>
      </c>
      <c r="J63" s="18">
        <v>86.668647390092602</v>
      </c>
      <c r="K63" s="18">
        <v>84.690972245097697</v>
      </c>
      <c r="L63" s="18">
        <f t="shared" si="10"/>
        <v>96.557023115066741</v>
      </c>
    </row>
    <row r="64" spans="1:14" ht="3.75" customHeight="1" x14ac:dyDescent="0.3">
      <c r="A64" s="47"/>
      <c r="F64" s="18"/>
      <c r="G64" s="18"/>
      <c r="H64" s="18"/>
      <c r="I64" s="18"/>
      <c r="J64" s="18"/>
      <c r="K64" s="18"/>
      <c r="L64" s="18"/>
    </row>
    <row r="65" spans="1:14" x14ac:dyDescent="0.3">
      <c r="A65" s="47">
        <f>A63+1</f>
        <v>34</v>
      </c>
      <c r="C65" s="50" t="s">
        <v>2</v>
      </c>
      <c r="D65" s="50"/>
      <c r="E65" s="50"/>
      <c r="F65" s="51">
        <f t="shared" ref="F65:L65" si="11">SUM(F60:F64)</f>
        <v>-9731.1696318032482</v>
      </c>
      <c r="G65" s="51">
        <f t="shared" si="11"/>
        <v>-9499.1685746154217</v>
      </c>
      <c r="H65" s="51">
        <f t="shared" si="11"/>
        <v>-9267.1675173179374</v>
      </c>
      <c r="I65" s="51">
        <f t="shared" si="11"/>
        <v>-9057.2409949351822</v>
      </c>
      <c r="J65" s="51">
        <f t="shared" si="11"/>
        <v>-8847.3144724860085</v>
      </c>
      <c r="K65" s="51">
        <f t="shared" si="11"/>
        <v>-8637.3879499850918</v>
      </c>
      <c r="L65" s="51">
        <f t="shared" si="11"/>
        <v>-9979.0715932934563</v>
      </c>
    </row>
    <row r="66" spans="1:14" x14ac:dyDescent="0.3">
      <c r="A66" s="47"/>
      <c r="C66" s="50"/>
      <c r="D66" s="50"/>
      <c r="E66" s="50"/>
      <c r="L66" s="52"/>
    </row>
    <row r="67" spans="1:14" x14ac:dyDescent="0.3">
      <c r="A67" s="47">
        <f>A65+1</f>
        <v>35</v>
      </c>
      <c r="C67" s="40" t="s">
        <v>9</v>
      </c>
      <c r="D67" s="48"/>
      <c r="E67" s="48"/>
      <c r="F67" s="53">
        <v>1820810</v>
      </c>
      <c r="G67" s="53">
        <v>1820810</v>
      </c>
      <c r="H67" s="53">
        <v>1820810</v>
      </c>
      <c r="I67" s="53">
        <v>1820810</v>
      </c>
      <c r="J67" s="53">
        <v>1820810</v>
      </c>
      <c r="K67" s="53">
        <v>1820810</v>
      </c>
      <c r="L67" s="53">
        <f>AVERAGE(F17:L17,F67:K67)</f>
        <v>1815291.923076923</v>
      </c>
    </row>
    <row r="68" spans="1:14" x14ac:dyDescent="0.3">
      <c r="A68" s="47">
        <f>A67+1</f>
        <v>36</v>
      </c>
      <c r="C68" s="40" t="s">
        <v>10</v>
      </c>
      <c r="D68" s="48"/>
      <c r="E68" s="48"/>
      <c r="F68" s="18">
        <v>-39855.975952043198</v>
      </c>
      <c r="G68" s="18">
        <v>-39505.890545955997</v>
      </c>
      <c r="H68" s="18">
        <v>-39155.805139645803</v>
      </c>
      <c r="I68" s="18">
        <v>-38805.719733143997</v>
      </c>
      <c r="J68" s="18">
        <v>-38455.634326475898</v>
      </c>
      <c r="K68" s="18">
        <v>-38105.548919662098</v>
      </c>
      <c r="L68" s="18">
        <f t="shared" ref="L68:L69" si="12">AVERAGE(F18:L18,F68:K68)</f>
        <v>-40206.0613554476</v>
      </c>
    </row>
    <row r="69" spans="1:14" x14ac:dyDescent="0.3">
      <c r="A69" s="47">
        <f>A68+1</f>
        <v>37</v>
      </c>
      <c r="C69" s="40" t="s">
        <v>1</v>
      </c>
      <c r="F69" s="18">
        <v>-15126.7996713216</v>
      </c>
      <c r="G69" s="18">
        <v>-15049.0667978445</v>
      </c>
      <c r="H69" s="18">
        <v>-14971.3339243675</v>
      </c>
      <c r="I69" s="18">
        <v>-14893.6010508905</v>
      </c>
      <c r="J69" s="18">
        <v>-14815.8681774134</v>
      </c>
      <c r="K69" s="18">
        <v>-14738.1353039364</v>
      </c>
      <c r="L69" s="18">
        <f t="shared" si="12"/>
        <v>-15204.532544798583</v>
      </c>
    </row>
    <row r="70" spans="1:14" ht="3.75" customHeight="1" x14ac:dyDescent="0.3">
      <c r="A70" s="47"/>
      <c r="F70" s="18"/>
      <c r="G70" s="18"/>
      <c r="H70" s="18"/>
      <c r="I70" s="18"/>
      <c r="J70" s="18"/>
      <c r="K70" s="18"/>
      <c r="L70" s="18"/>
    </row>
    <row r="71" spans="1:14" x14ac:dyDescent="0.3">
      <c r="A71" s="47">
        <f>A69+1</f>
        <v>38</v>
      </c>
      <c r="C71" s="50" t="s">
        <v>2</v>
      </c>
      <c r="D71" s="50"/>
      <c r="E71" s="50"/>
      <c r="F71" s="51">
        <f t="shared" ref="F71:L71" si="13">SUM(F67:F70)</f>
        <v>1765827.2243766352</v>
      </c>
      <c r="G71" s="51">
        <f t="shared" si="13"/>
        <v>1766255.0426561993</v>
      </c>
      <c r="H71" s="51">
        <f t="shared" si="13"/>
        <v>1766682.8609359867</v>
      </c>
      <c r="I71" s="51">
        <f t="shared" si="13"/>
        <v>1767110.6792159656</v>
      </c>
      <c r="J71" s="51">
        <f t="shared" si="13"/>
        <v>1767538.4974961106</v>
      </c>
      <c r="K71" s="51">
        <f t="shared" si="13"/>
        <v>1767966.3157764014</v>
      </c>
      <c r="L71" s="51">
        <f t="shared" si="13"/>
        <v>1759881.3291766767</v>
      </c>
    </row>
    <row r="72" spans="1:14" x14ac:dyDescent="0.3">
      <c r="A72" s="47"/>
      <c r="C72" s="50"/>
      <c r="D72" s="50"/>
      <c r="E72" s="50"/>
      <c r="L72" s="48"/>
    </row>
    <row r="73" spans="1:14" x14ac:dyDescent="0.3">
      <c r="A73" s="47">
        <f>A71+1</f>
        <v>39</v>
      </c>
      <c r="C73" s="40" t="s">
        <v>3</v>
      </c>
      <c r="D73" s="48"/>
      <c r="E73" s="48"/>
      <c r="F73" s="53">
        <v>5850087</v>
      </c>
      <c r="G73" s="53">
        <v>6200087</v>
      </c>
      <c r="H73" s="53">
        <v>6200087</v>
      </c>
      <c r="I73" s="53">
        <v>6200087</v>
      </c>
      <c r="J73" s="53">
        <v>6200087</v>
      </c>
      <c r="K73" s="53">
        <v>6200087</v>
      </c>
      <c r="L73" s="53">
        <f t="shared" ref="L73:L77" si="14">AVERAGE(F23:L23,F73:K73)</f>
        <v>6119317.769230769</v>
      </c>
    </row>
    <row r="74" spans="1:14" x14ac:dyDescent="0.3">
      <c r="A74" s="47">
        <f>A73+1</f>
        <v>40</v>
      </c>
      <c r="C74" s="40" t="s">
        <v>1</v>
      </c>
      <c r="D74" s="48"/>
      <c r="E74" s="48"/>
      <c r="F74" s="18">
        <v>-33582.268259086959</v>
      </c>
      <c r="G74" s="18">
        <v>-49213.655474913678</v>
      </c>
      <c r="H74" s="18">
        <v>-48624.281088949909</v>
      </c>
      <c r="I74" s="18">
        <v>-48034.906702986227</v>
      </c>
      <c r="J74" s="18">
        <v>-47445.532317022451</v>
      </c>
      <c r="K74" s="18">
        <v>-46856.157931058668</v>
      </c>
      <c r="L74" s="18">
        <f t="shared" si="14"/>
        <v>-38844.188402778083</v>
      </c>
      <c r="M74" s="62"/>
      <c r="N74" s="62"/>
    </row>
    <row r="75" spans="1:14" x14ac:dyDescent="0.3">
      <c r="A75" s="47">
        <f>A74+1</f>
        <v>41</v>
      </c>
      <c r="C75" s="40" t="s">
        <v>32</v>
      </c>
      <c r="D75" s="48"/>
      <c r="E75" s="48"/>
      <c r="F75" s="18">
        <v>-8787.4442205363503</v>
      </c>
      <c r="G75" s="18">
        <v>-8709.6339112396909</v>
      </c>
      <c r="H75" s="18">
        <v>-8634.5901033223308</v>
      </c>
      <c r="I75" s="18">
        <v>-8559.5462954049799</v>
      </c>
      <c r="J75" s="18">
        <v>-8484.5024874876199</v>
      </c>
      <c r="K75" s="18">
        <v>-8409.4586795702708</v>
      </c>
      <c r="L75" s="18">
        <f t="shared" si="14"/>
        <v>-8881.5463499487632</v>
      </c>
      <c r="M75" s="62"/>
      <c r="N75" s="62"/>
    </row>
    <row r="76" spans="1:14" x14ac:dyDescent="0.3">
      <c r="A76" s="47">
        <f>A75+1</f>
        <v>42</v>
      </c>
      <c r="C76" s="40" t="s">
        <v>47</v>
      </c>
      <c r="D76" s="48"/>
      <c r="E76" s="48"/>
      <c r="F76" s="18">
        <v>3120.6509863195602</v>
      </c>
      <c r="G76" s="18">
        <v>3108.8526839138199</v>
      </c>
      <c r="H76" s="18">
        <v>3097.05438150807</v>
      </c>
      <c r="I76" s="18">
        <v>3085.2560791023302</v>
      </c>
      <c r="J76" s="18">
        <v>3073.4577766965799</v>
      </c>
      <c r="K76" s="18">
        <v>3061.6594742908401</v>
      </c>
      <c r="L76" s="18">
        <f t="shared" si="14"/>
        <v>3132.4492887253082</v>
      </c>
      <c r="M76" s="62"/>
      <c r="N76" s="63"/>
    </row>
    <row r="77" spans="1:14" x14ac:dyDescent="0.3">
      <c r="A77" s="47">
        <f>A76+1</f>
        <v>43</v>
      </c>
      <c r="C77" s="40" t="s">
        <v>10</v>
      </c>
      <c r="D77" s="48"/>
      <c r="E77" s="48"/>
      <c r="F77" s="18">
        <v>-187517.69665593799</v>
      </c>
      <c r="G77" s="18">
        <v>-186699.65161850501</v>
      </c>
      <c r="H77" s="18">
        <v>-185881.606581072</v>
      </c>
      <c r="I77" s="18">
        <v>-185063.56154363899</v>
      </c>
      <c r="J77" s="18">
        <v>-184245.51650620601</v>
      </c>
      <c r="K77" s="18">
        <v>-183427.471468773</v>
      </c>
      <c r="L77" s="18">
        <f t="shared" si="14"/>
        <v>-188335.741693371</v>
      </c>
      <c r="M77" s="62"/>
      <c r="N77" s="62"/>
    </row>
    <row r="78" spans="1:14" ht="3.75" customHeight="1" x14ac:dyDescent="0.3">
      <c r="A78" s="47"/>
      <c r="D78" s="48"/>
      <c r="E78" s="48"/>
      <c r="F78" s="18"/>
      <c r="G78" s="18"/>
      <c r="H78" s="18"/>
      <c r="I78" s="18"/>
      <c r="J78" s="18"/>
      <c r="K78" s="18"/>
      <c r="L78" s="18"/>
      <c r="M78" s="62"/>
      <c r="N78" s="62"/>
    </row>
    <row r="79" spans="1:14" x14ac:dyDescent="0.3">
      <c r="A79" s="47">
        <f>A77+1</f>
        <v>44</v>
      </c>
      <c r="C79" s="50" t="s">
        <v>2</v>
      </c>
      <c r="D79" s="50"/>
      <c r="E79" s="50"/>
      <c r="F79" s="51">
        <f t="shared" ref="F79:K79" si="15">SUM(F73:F78)</f>
        <v>5623320.241850758</v>
      </c>
      <c r="G79" s="51">
        <f t="shared" si="15"/>
        <v>5958572.9116792558</v>
      </c>
      <c r="H79" s="51">
        <f t="shared" si="15"/>
        <v>5960043.5766081633</v>
      </c>
      <c r="I79" s="51">
        <f t="shared" si="15"/>
        <v>5961514.2415370718</v>
      </c>
      <c r="J79" s="51">
        <f t="shared" si="15"/>
        <v>5962984.9064659802</v>
      </c>
      <c r="K79" s="51">
        <f t="shared" si="15"/>
        <v>5964455.5713948896</v>
      </c>
      <c r="L79" s="51">
        <f>SUM(L73:L78)</f>
        <v>5886388.7420733953</v>
      </c>
      <c r="M79" s="64"/>
      <c r="N79" s="64"/>
    </row>
    <row r="80" spans="1:14" x14ac:dyDescent="0.3">
      <c r="A80" s="47"/>
      <c r="C80" s="50"/>
      <c r="D80" s="50"/>
      <c r="E80" s="50"/>
      <c r="F80" s="65"/>
      <c r="G80" s="65"/>
      <c r="H80" s="65"/>
      <c r="I80" s="65"/>
      <c r="J80" s="65"/>
      <c r="K80" s="65"/>
      <c r="L80" s="65"/>
      <c r="M80" s="64"/>
      <c r="N80" s="64"/>
    </row>
    <row r="81" spans="1:14" x14ac:dyDescent="0.3">
      <c r="A81" s="47">
        <f>A79+1</f>
        <v>45</v>
      </c>
      <c r="C81" s="40" t="s">
        <v>43</v>
      </c>
      <c r="D81" s="50"/>
      <c r="E81" s="50"/>
      <c r="F81" s="53">
        <v>3971232.9735391098</v>
      </c>
      <c r="G81" s="53">
        <v>3971232.9735391098</v>
      </c>
      <c r="H81" s="53">
        <v>3971232.9735391098</v>
      </c>
      <c r="I81" s="53">
        <v>3951194.4370782198</v>
      </c>
      <c r="J81" s="53">
        <v>4377520.0660782196</v>
      </c>
      <c r="K81" s="53">
        <v>4377520.0660782196</v>
      </c>
      <c r="L81" s="53">
        <f t="shared" ref="L81:L83" si="16">AVERAGE(F31:L31,F81:K81)</f>
        <v>3838652.0392193827</v>
      </c>
      <c r="M81" s="64"/>
      <c r="N81" s="64"/>
    </row>
    <row r="82" spans="1:14" x14ac:dyDescent="0.3">
      <c r="A82" s="47">
        <f>A81+1</f>
        <v>46</v>
      </c>
      <c r="C82" s="40" t="s">
        <v>1</v>
      </c>
      <c r="D82" s="50"/>
      <c r="E82" s="50"/>
      <c r="F82" s="18">
        <v>-80271.207919713299</v>
      </c>
      <c r="G82" s="18">
        <v>-79992.133068081195</v>
      </c>
      <c r="H82" s="18">
        <v>-79713.058216449106</v>
      </c>
      <c r="I82" s="18">
        <v>-79433.983364817104</v>
      </c>
      <c r="J82" s="18">
        <v>-87681.421093184996</v>
      </c>
      <c r="K82" s="18">
        <v>-87372.288030342606</v>
      </c>
      <c r="L82" s="18">
        <f t="shared" si="16"/>
        <v>-77730.712947542386</v>
      </c>
      <c r="M82" s="64"/>
      <c r="N82" s="64"/>
    </row>
    <row r="83" spans="1:14" x14ac:dyDescent="0.3">
      <c r="A83" s="47">
        <f>A82+1</f>
        <v>47</v>
      </c>
      <c r="C83" s="40" t="s">
        <v>44</v>
      </c>
      <c r="D83" s="50"/>
      <c r="E83" s="50"/>
      <c r="F83" s="18">
        <v>-12325.5062475</v>
      </c>
      <c r="G83" s="18">
        <v>-12142.880069999999</v>
      </c>
      <c r="H83" s="18">
        <v>-11960.253892500001</v>
      </c>
      <c r="I83" s="18">
        <v>-11777.6277149999</v>
      </c>
      <c r="J83" s="18">
        <v>-11595.0015374999</v>
      </c>
      <c r="K83" s="18">
        <v>-11412.37536</v>
      </c>
      <c r="L83" s="18">
        <f t="shared" si="16"/>
        <v>-12508.132424999971</v>
      </c>
      <c r="M83" s="64"/>
      <c r="N83" s="64"/>
    </row>
    <row r="84" spans="1:14" ht="4.95" customHeight="1" x14ac:dyDescent="0.3">
      <c r="A84" s="47"/>
      <c r="D84" s="50"/>
      <c r="E84" s="50"/>
      <c r="F84" s="65"/>
      <c r="G84" s="65"/>
      <c r="H84" s="65"/>
      <c r="I84" s="65"/>
      <c r="J84" s="65"/>
      <c r="K84" s="65"/>
      <c r="L84" s="65"/>
      <c r="M84" s="64"/>
      <c r="N84" s="64"/>
    </row>
    <row r="85" spans="1:14" x14ac:dyDescent="0.3">
      <c r="A85" s="47">
        <f>A83+1</f>
        <v>48</v>
      </c>
      <c r="C85" s="50" t="s">
        <v>2</v>
      </c>
      <c r="D85" s="50"/>
      <c r="E85" s="50"/>
      <c r="F85" s="51">
        <f>SUM(F81:F83)</f>
        <v>3878636.2593718967</v>
      </c>
      <c r="G85" s="51">
        <f t="shared" ref="G85:K85" si="17">SUM(G81:G83)</f>
        <v>3879097.9604010289</v>
      </c>
      <c r="H85" s="51">
        <f t="shared" si="17"/>
        <v>3879559.6614301605</v>
      </c>
      <c r="I85" s="51">
        <f t="shared" si="17"/>
        <v>3859982.8259984027</v>
      </c>
      <c r="J85" s="51">
        <f t="shared" si="17"/>
        <v>4278243.6434475342</v>
      </c>
      <c r="K85" s="51">
        <f t="shared" si="17"/>
        <v>4278735.4026878774</v>
      </c>
      <c r="L85" s="51">
        <f>SUM(L81:L83)</f>
        <v>3748413.1938468404</v>
      </c>
      <c r="M85" s="64"/>
      <c r="N85" s="64"/>
    </row>
    <row r="86" spans="1:14" x14ac:dyDescent="0.3">
      <c r="A86" s="47"/>
      <c r="C86" s="50"/>
      <c r="D86" s="50"/>
      <c r="E86" s="50"/>
      <c r="F86" s="65"/>
      <c r="G86" s="65"/>
      <c r="H86" s="65"/>
      <c r="I86" s="65"/>
      <c r="J86" s="65"/>
      <c r="K86" s="65"/>
      <c r="L86" s="65"/>
      <c r="M86" s="64"/>
      <c r="N86" s="64"/>
    </row>
    <row r="87" spans="1:14" x14ac:dyDescent="0.3">
      <c r="A87" s="47">
        <f>A85+1</f>
        <v>49</v>
      </c>
      <c r="C87" s="40" t="s">
        <v>45</v>
      </c>
      <c r="D87" s="50"/>
      <c r="E87" s="50"/>
      <c r="F87" s="53">
        <v>270000</v>
      </c>
      <c r="G87" s="53">
        <v>270000</v>
      </c>
      <c r="H87" s="53">
        <v>270000</v>
      </c>
      <c r="I87" s="53">
        <v>270000</v>
      </c>
      <c r="J87" s="53">
        <v>270000</v>
      </c>
      <c r="K87" s="53">
        <v>270000</v>
      </c>
      <c r="L87" s="53">
        <f t="shared" ref="L87:L88" si="18">AVERAGE(F37:L37,F87:K87)</f>
        <v>270000</v>
      </c>
      <c r="M87" s="64"/>
      <c r="N87" s="64"/>
    </row>
    <row r="88" spans="1:14" x14ac:dyDescent="0.3">
      <c r="A88" s="47">
        <f>A87+1</f>
        <v>50</v>
      </c>
      <c r="C88" s="40" t="s">
        <v>1</v>
      </c>
      <c r="D88" s="50"/>
      <c r="E88" s="50"/>
      <c r="F88" s="18">
        <v>-7250.6910886363603</v>
      </c>
      <c r="G88" s="18">
        <v>-7240.1828406818104</v>
      </c>
      <c r="H88" s="18">
        <v>-7229.6745927272696</v>
      </c>
      <c r="I88" s="18">
        <v>-7219.1663447727196</v>
      </c>
      <c r="J88" s="18">
        <v>-7208.6580968181797</v>
      </c>
      <c r="K88" s="18">
        <v>-7198.1498488636298</v>
      </c>
      <c r="L88" s="18">
        <f t="shared" si="18"/>
        <v>-7261.1993365909047</v>
      </c>
      <c r="M88" s="64"/>
      <c r="N88" s="64"/>
    </row>
    <row r="89" spans="1:14" ht="6" customHeight="1" x14ac:dyDescent="0.3">
      <c r="A89" s="47"/>
      <c r="D89" s="50"/>
      <c r="E89" s="50"/>
      <c r="F89" s="65"/>
      <c r="G89" s="65"/>
      <c r="H89" s="65"/>
      <c r="I89" s="65"/>
      <c r="J89" s="65"/>
      <c r="K89" s="65"/>
      <c r="L89" s="53"/>
      <c r="M89" s="64"/>
      <c r="N89" s="64"/>
    </row>
    <row r="90" spans="1:14" x14ac:dyDescent="0.3">
      <c r="A90" s="47">
        <f>A88+1</f>
        <v>51</v>
      </c>
      <c r="C90" s="50" t="s">
        <v>2</v>
      </c>
      <c r="D90" s="50"/>
      <c r="E90" s="50"/>
      <c r="F90" s="51">
        <f t="shared" ref="F90:K90" si="19">SUM(F87:F88)</f>
        <v>262749.30891136365</v>
      </c>
      <c r="G90" s="51">
        <f t="shared" si="19"/>
        <v>262759.81715931819</v>
      </c>
      <c r="H90" s="51">
        <f t="shared" si="19"/>
        <v>262770.32540727273</v>
      </c>
      <c r="I90" s="51">
        <f t="shared" si="19"/>
        <v>262780.83365522727</v>
      </c>
      <c r="J90" s="51">
        <f t="shared" si="19"/>
        <v>262791.3419031818</v>
      </c>
      <c r="K90" s="51">
        <f t="shared" si="19"/>
        <v>262801.85015113634</v>
      </c>
      <c r="L90" s="51">
        <f>SUM(L87:L88)</f>
        <v>262738.80066340911</v>
      </c>
      <c r="M90" s="64"/>
      <c r="N90" s="64"/>
    </row>
    <row r="91" spans="1:14" x14ac:dyDescent="0.3">
      <c r="A91" s="47"/>
      <c r="C91" s="50"/>
      <c r="D91" s="50"/>
      <c r="E91" s="50"/>
      <c r="F91" s="52"/>
      <c r="G91" s="52"/>
      <c r="H91" s="52"/>
      <c r="I91" s="52"/>
      <c r="J91" s="52"/>
      <c r="K91" s="52"/>
      <c r="L91" s="52"/>
      <c r="M91" s="64"/>
      <c r="N91" s="64"/>
    </row>
    <row r="92" spans="1:14" x14ac:dyDescent="0.3">
      <c r="A92" s="47">
        <f>A90+1</f>
        <v>52</v>
      </c>
      <c r="C92" s="40" t="s">
        <v>46</v>
      </c>
      <c r="D92" s="50"/>
      <c r="E92" s="50"/>
      <c r="F92" s="51">
        <v>122955.65625170901</v>
      </c>
      <c r="G92" s="51">
        <v>122955.65625170901</v>
      </c>
      <c r="H92" s="51">
        <v>122955.65625170901</v>
      </c>
      <c r="I92" s="51">
        <v>122955.65625170901</v>
      </c>
      <c r="J92" s="51">
        <v>122955.65625170901</v>
      </c>
      <c r="K92" s="51">
        <v>122955.65625170901</v>
      </c>
      <c r="L92" s="51">
        <f t="shared" ref="L92" si="20">AVERAGE(F42:L42,F92:K92)</f>
        <v>123918.96743175561</v>
      </c>
      <c r="M92" s="64"/>
      <c r="N92" s="64"/>
    </row>
    <row r="93" spans="1:14" x14ac:dyDescent="0.3">
      <c r="A93" s="47"/>
      <c r="C93" s="50"/>
      <c r="D93" s="50"/>
      <c r="E93" s="50"/>
      <c r="F93" s="52"/>
      <c r="G93" s="52"/>
      <c r="H93" s="52"/>
      <c r="I93" s="52"/>
      <c r="J93" s="52"/>
      <c r="K93" s="52"/>
      <c r="L93" s="52"/>
      <c r="M93" s="64"/>
      <c r="N93" s="64"/>
    </row>
    <row r="94" spans="1:14" x14ac:dyDescent="0.3">
      <c r="A94" s="47">
        <f>A92+1</f>
        <v>53</v>
      </c>
      <c r="C94" s="40" t="s">
        <v>5</v>
      </c>
      <c r="D94" s="48"/>
      <c r="E94" s="48"/>
      <c r="F94" s="53">
        <v>0</v>
      </c>
      <c r="G94" s="53">
        <v>0</v>
      </c>
      <c r="H94" s="53">
        <v>0</v>
      </c>
      <c r="I94" s="53">
        <v>0</v>
      </c>
      <c r="J94" s="53">
        <v>0</v>
      </c>
      <c r="K94" s="53">
        <v>0</v>
      </c>
      <c r="L94" s="53">
        <f t="shared" ref="L94:L95" si="21">AVERAGE(F44:L44,F94:K94)</f>
        <v>0</v>
      </c>
      <c r="M94" s="64"/>
      <c r="N94" s="64"/>
    </row>
    <row r="95" spans="1:14" x14ac:dyDescent="0.3">
      <c r="A95" s="47">
        <f>A94+1</f>
        <v>54</v>
      </c>
      <c r="C95" s="40" t="s">
        <v>10</v>
      </c>
      <c r="F95" s="18">
        <v>-18587.0357836443</v>
      </c>
      <c r="G95" s="18">
        <v>-18503.975828190301</v>
      </c>
      <c r="H95" s="18">
        <v>-18420.915872736299</v>
      </c>
      <c r="I95" s="18">
        <v>-18337.855917282301</v>
      </c>
      <c r="J95" s="18">
        <v>-18254.7959618284</v>
      </c>
      <c r="K95" s="18">
        <v>-18171.736006374402</v>
      </c>
      <c r="L95" s="18">
        <f t="shared" si="21"/>
        <v>-18670.095739098255</v>
      </c>
      <c r="M95" s="64"/>
      <c r="N95" s="64"/>
    </row>
    <row r="96" spans="1:14" ht="3.75" customHeight="1" x14ac:dyDescent="0.3">
      <c r="A96" s="47"/>
      <c r="D96" s="55"/>
      <c r="E96" s="55"/>
      <c r="F96" s="18"/>
      <c r="G96" s="18"/>
      <c r="H96" s="18"/>
      <c r="I96" s="18"/>
      <c r="J96" s="18"/>
      <c r="K96" s="18"/>
      <c r="L96" s="61"/>
      <c r="M96" s="64"/>
      <c r="N96" s="64"/>
    </row>
    <row r="97" spans="1:14" x14ac:dyDescent="0.3">
      <c r="A97" s="47">
        <f>A95+1</f>
        <v>55</v>
      </c>
      <c r="C97" s="112" t="s">
        <v>2</v>
      </c>
      <c r="D97" s="112"/>
      <c r="E97" s="97"/>
      <c r="F97" s="51">
        <f t="shared" ref="F97:K97" si="22">SUM(F94:F96)</f>
        <v>-18587.0357836443</v>
      </c>
      <c r="G97" s="51">
        <f t="shared" si="22"/>
        <v>-18503.975828190301</v>
      </c>
      <c r="H97" s="51">
        <f t="shared" si="22"/>
        <v>-18420.915872736299</v>
      </c>
      <c r="I97" s="51">
        <f t="shared" si="22"/>
        <v>-18337.855917282301</v>
      </c>
      <c r="J97" s="51">
        <f t="shared" si="22"/>
        <v>-18254.7959618284</v>
      </c>
      <c r="K97" s="51">
        <f t="shared" si="22"/>
        <v>-18171.736006374402</v>
      </c>
      <c r="L97" s="51">
        <f>SUM(L94:L96)</f>
        <v>-18670.095739098255</v>
      </c>
      <c r="M97" s="64"/>
      <c r="N97" s="64"/>
    </row>
    <row r="98" spans="1:14" x14ac:dyDescent="0.3">
      <c r="A98" s="47"/>
      <c r="C98" s="50"/>
      <c r="D98" s="50"/>
      <c r="E98" s="50"/>
      <c r="M98" s="62"/>
      <c r="N98" s="62"/>
    </row>
    <row r="99" spans="1:14" x14ac:dyDescent="0.3">
      <c r="A99" s="47">
        <f>A97+1</f>
        <v>56</v>
      </c>
      <c r="C99" s="54" t="s">
        <v>4</v>
      </c>
      <c r="D99" s="55"/>
      <c r="E99" s="55"/>
      <c r="F99" s="57">
        <f>+F65+F71+F79+F85+F90+F92+F97</f>
        <v>11625170.485346917</v>
      </c>
      <c r="G99" s="57">
        <f t="shared" ref="G99:L99" si="23">+G65+G71+G79+G85+G90+G92+G97</f>
        <v>11961638.243744707</v>
      </c>
      <c r="H99" s="57">
        <f t="shared" si="23"/>
        <v>11964323.997243239</v>
      </c>
      <c r="I99" s="57">
        <f t="shared" si="23"/>
        <v>11946949.139746159</v>
      </c>
      <c r="J99" s="57">
        <f t="shared" si="23"/>
        <v>12367411.935130201</v>
      </c>
      <c r="K99" s="57">
        <f t="shared" si="23"/>
        <v>12370105.672305657</v>
      </c>
      <c r="L99" s="57">
        <f t="shared" si="23"/>
        <v>11752691.865859685</v>
      </c>
    </row>
    <row r="100" spans="1:14" x14ac:dyDescent="0.3">
      <c r="A100" s="47"/>
      <c r="C100" s="54"/>
      <c r="D100" s="55"/>
      <c r="E100" s="55"/>
      <c r="F100" s="66"/>
      <c r="G100" s="66"/>
      <c r="H100" s="66"/>
      <c r="I100" s="66"/>
      <c r="J100" s="66"/>
      <c r="K100" s="66"/>
      <c r="L100" s="53"/>
    </row>
    <row r="101" spans="1:14" x14ac:dyDescent="0.3">
      <c r="A101" s="47">
        <f>A99+1</f>
        <v>57</v>
      </c>
      <c r="C101" s="40" t="s">
        <v>6</v>
      </c>
      <c r="D101" s="59"/>
      <c r="E101" s="59"/>
      <c r="F101" s="53">
        <v>15559474.2040035</v>
      </c>
      <c r="G101" s="53">
        <v>15646614.2117562</v>
      </c>
      <c r="H101" s="53">
        <v>15294749.628593599</v>
      </c>
      <c r="I101" s="53">
        <v>15405549.9442265</v>
      </c>
      <c r="J101" s="53">
        <v>15626677.5704375</v>
      </c>
      <c r="K101" s="53">
        <v>15503374.3951349</v>
      </c>
      <c r="L101" s="53">
        <f t="shared" ref="L101:L102" si="24">AVERAGE(F51:L51,F101:K101)</f>
        <v>15003047.285434822</v>
      </c>
    </row>
    <row r="102" spans="1:14" x14ac:dyDescent="0.3">
      <c r="A102" s="47">
        <f>A101+1</f>
        <v>58</v>
      </c>
      <c r="C102" s="40" t="s">
        <v>53</v>
      </c>
      <c r="D102" s="59"/>
      <c r="E102" s="59"/>
      <c r="F102" s="18">
        <v>6109.5872438939105</v>
      </c>
      <c r="G102" s="18">
        <v>5943.80277224576</v>
      </c>
      <c r="H102" s="18">
        <v>5778.0183005976096</v>
      </c>
      <c r="I102" s="18">
        <v>5612.2338289494601</v>
      </c>
      <c r="J102" s="18">
        <v>5446.4493573013096</v>
      </c>
      <c r="K102" s="18">
        <v>5280.6648856531601</v>
      </c>
      <c r="L102" s="18">
        <f t="shared" si="24"/>
        <v>6268.7959166864839</v>
      </c>
      <c r="N102" s="98"/>
    </row>
    <row r="103" spans="1:14" ht="3.75" customHeight="1" x14ac:dyDescent="0.3">
      <c r="A103" s="47"/>
      <c r="F103" s="48"/>
      <c r="G103" s="48"/>
      <c r="H103" s="48"/>
      <c r="I103" s="48"/>
      <c r="J103" s="48"/>
      <c r="K103" s="48"/>
      <c r="L103" s="67"/>
    </row>
    <row r="104" spans="1:14" x14ac:dyDescent="0.3">
      <c r="A104" s="47">
        <f>A102+1</f>
        <v>59</v>
      </c>
      <c r="C104" s="54" t="s">
        <v>7</v>
      </c>
      <c r="D104" s="59"/>
      <c r="E104" s="59"/>
      <c r="F104" s="96">
        <f>SUM(F101:F102)</f>
        <v>15565583.791247394</v>
      </c>
      <c r="G104" s="96">
        <f t="shared" ref="G104:J104" si="25">SUM(G101:G102)</f>
        <v>15652558.014528446</v>
      </c>
      <c r="H104" s="96">
        <f t="shared" si="25"/>
        <v>15300527.646894198</v>
      </c>
      <c r="I104" s="96">
        <f t="shared" si="25"/>
        <v>15411162.178055448</v>
      </c>
      <c r="J104" s="96">
        <f t="shared" si="25"/>
        <v>15632124.019794801</v>
      </c>
      <c r="K104" s="96">
        <f>SUM(K101:K102)</f>
        <v>15508655.060020553</v>
      </c>
      <c r="L104" s="96">
        <f>+L101+L102</f>
        <v>15009316.081351507</v>
      </c>
    </row>
    <row r="105" spans="1:14" x14ac:dyDescent="0.3">
      <c r="A105" s="47"/>
      <c r="F105" s="48"/>
      <c r="G105" s="48"/>
      <c r="H105" s="48"/>
      <c r="I105" s="48"/>
      <c r="J105" s="48"/>
      <c r="K105" s="48"/>
      <c r="L105" s="61"/>
    </row>
    <row r="106" spans="1:14" ht="16.2" thickBot="1" x14ac:dyDescent="0.35">
      <c r="A106" s="47">
        <f>A104+1</f>
        <v>60</v>
      </c>
      <c r="C106" s="44" t="s">
        <v>38</v>
      </c>
      <c r="D106" s="48"/>
      <c r="E106" s="48"/>
      <c r="F106" s="60">
        <f>F99+F104</f>
        <v>27190754.276594311</v>
      </c>
      <c r="G106" s="60">
        <f t="shared" ref="G106:K106" si="26">G99+G104</f>
        <v>27614196.258273154</v>
      </c>
      <c r="H106" s="60">
        <f t="shared" si="26"/>
        <v>27264851.644137435</v>
      </c>
      <c r="I106" s="60">
        <f t="shared" si="26"/>
        <v>27358111.31780161</v>
      </c>
      <c r="J106" s="60">
        <f t="shared" si="26"/>
        <v>27999535.954925001</v>
      </c>
      <c r="K106" s="60">
        <f t="shared" si="26"/>
        <v>27878760.73232621</v>
      </c>
      <c r="L106" s="60">
        <f>L99+L104</f>
        <v>26762007.947211191</v>
      </c>
    </row>
    <row r="107" spans="1:14" ht="16.2" thickTop="1" x14ac:dyDescent="0.3"/>
    <row r="112" spans="1:14" x14ac:dyDescent="0.3">
      <c r="C112" s="68"/>
      <c r="D112" s="69"/>
      <c r="E112" s="69"/>
      <c r="F112" s="69"/>
    </row>
    <row r="113" spans="3:6" x14ac:dyDescent="0.3">
      <c r="C113" s="70"/>
      <c r="D113" s="69"/>
      <c r="E113" s="69"/>
      <c r="F113" s="69"/>
    </row>
    <row r="114" spans="3:6" x14ac:dyDescent="0.3">
      <c r="C114" s="69"/>
      <c r="D114" s="69"/>
      <c r="E114" s="69"/>
      <c r="F114" s="69"/>
    </row>
    <row r="115" spans="3:6" x14ac:dyDescent="0.3">
      <c r="C115" s="70"/>
      <c r="D115" s="71"/>
      <c r="E115" s="71"/>
      <c r="F115" s="72"/>
    </row>
  </sheetData>
  <mergeCells count="7">
    <mergeCell ref="C97:D97"/>
    <mergeCell ref="C8:D8"/>
    <mergeCell ref="C9:D9"/>
    <mergeCell ref="A1:L1"/>
    <mergeCell ref="A3:L3"/>
    <mergeCell ref="A4:L4"/>
    <mergeCell ref="A5:L5"/>
  </mergeCells>
  <phoneticPr fontId="9" type="noConversion"/>
  <printOptions horizontalCentered="1"/>
  <pageMargins left="0.75" right="0.75" top="0.95" bottom="0.75" header="0.5" footer="0.5"/>
  <pageSetup scale="46" orientation="portrait" horizontalDpi="200" verticalDpi="200" r:id="rId1"/>
  <headerFooter alignWithMargins="0">
    <oddHeader>&amp;RExhibit___(DPP/SPA/MBR-3, Schedule 1, Workpaper 2)
Page 1 of 1</oddHeader>
  </headerFooter>
  <rowBreaks count="1" manualBreakCount="1">
    <brk id="58" max="16383" man="1"/>
  </rowBreaks>
  <ignoredErrors>
    <ignoredError sqref="A9:L9" numberStoredAsText="1"/>
    <ignoredError sqref="H8:J8 H59:J59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transitionEvaluation="1" codeName="Sheet3">
    <pageSetUpPr fitToPage="1"/>
  </sheetPr>
  <dimension ref="A1:O43"/>
  <sheetViews>
    <sheetView showGridLines="0" defaultGridColor="0" colorId="22" zoomScale="85" zoomScaleNormal="85" zoomScaleSheetLayoutView="100" workbookViewId="0">
      <selection sqref="A1:G1"/>
    </sheetView>
  </sheetViews>
  <sheetFormatPr defaultColWidth="9.59765625" defaultRowHeight="15.6" x14ac:dyDescent="0.3"/>
  <cols>
    <col min="1" max="1" width="3.59765625" style="21" customWidth="1"/>
    <col min="2" max="2" width="9.59765625" style="21" customWidth="1"/>
    <col min="3" max="3" width="3.3984375" style="21" customWidth="1"/>
    <col min="4" max="4" width="16.59765625" style="21" bestFit="1" customWidth="1"/>
    <col min="5" max="5" width="2.69921875" style="21" customWidth="1"/>
    <col min="6" max="6" width="10.59765625" style="21" bestFit="1" customWidth="1"/>
    <col min="7" max="7" width="5.09765625" style="21" customWidth="1"/>
    <col min="8" max="8" width="11.3984375" style="21" customWidth="1"/>
    <col min="9" max="9" width="3.3984375" style="21" customWidth="1"/>
    <col min="10" max="10" width="9.59765625" style="21"/>
    <col min="11" max="11" width="3.59765625" style="21" customWidth="1"/>
    <col min="12" max="16384" width="9.59765625" style="2"/>
  </cols>
  <sheetData>
    <row r="1" spans="1:15" customFormat="1" x14ac:dyDescent="0.3">
      <c r="A1" s="118" t="s">
        <v>0</v>
      </c>
      <c r="B1" s="119"/>
      <c r="C1" s="119"/>
      <c r="D1" s="119"/>
      <c r="E1" s="119"/>
      <c r="F1" s="119"/>
      <c r="G1" s="119"/>
      <c r="H1" s="102"/>
      <c r="I1" s="102"/>
      <c r="J1" s="102"/>
      <c r="K1" s="102"/>
      <c r="L1" s="8"/>
      <c r="M1" s="8"/>
    </row>
    <row r="2" spans="1:15" customFormat="1" x14ac:dyDescent="0.3">
      <c r="A2" s="17"/>
      <c r="B2" s="15"/>
      <c r="C2" s="15"/>
      <c r="D2" s="20"/>
      <c r="E2" s="15"/>
      <c r="F2" s="20"/>
      <c r="G2" s="15"/>
      <c r="H2" s="20"/>
      <c r="I2" s="15"/>
      <c r="J2" s="1"/>
      <c r="K2" s="20"/>
      <c r="L2" s="8"/>
      <c r="M2" s="8"/>
    </row>
    <row r="3" spans="1:15" customFormat="1" x14ac:dyDescent="0.3">
      <c r="A3" s="118" t="s">
        <v>49</v>
      </c>
      <c r="B3" s="119"/>
      <c r="C3" s="119"/>
      <c r="D3" s="119"/>
      <c r="E3" s="119"/>
      <c r="F3" s="119"/>
      <c r="G3" s="119"/>
      <c r="H3" s="102"/>
      <c r="I3" s="102"/>
      <c r="J3" s="102"/>
      <c r="K3" s="102"/>
      <c r="L3" s="8"/>
      <c r="M3" s="8"/>
    </row>
    <row r="4" spans="1:15" customFormat="1" x14ac:dyDescent="0.3">
      <c r="A4" s="120" t="s">
        <v>40</v>
      </c>
      <c r="B4" s="119"/>
      <c r="C4" s="119"/>
      <c r="D4" s="119"/>
      <c r="E4" s="119"/>
      <c r="F4" s="119"/>
      <c r="G4" s="119"/>
      <c r="H4" s="103"/>
      <c r="I4" s="103"/>
      <c r="J4" s="103"/>
      <c r="K4" s="103"/>
      <c r="L4" s="7"/>
      <c r="M4" s="7"/>
      <c r="N4" s="7"/>
      <c r="O4" s="7"/>
    </row>
    <row r="5" spans="1:15" customFormat="1" x14ac:dyDescent="0.3">
      <c r="A5" s="17"/>
      <c r="B5" s="10"/>
      <c r="C5" s="10"/>
      <c r="D5" s="20"/>
      <c r="E5" s="10"/>
      <c r="F5" s="20"/>
      <c r="G5" s="10"/>
      <c r="H5" s="20"/>
      <c r="I5" s="10"/>
      <c r="J5" s="20"/>
      <c r="K5" s="20"/>
      <c r="L5" s="8"/>
      <c r="M5" s="8"/>
    </row>
    <row r="6" spans="1:15" ht="17.399999999999999" x14ac:dyDescent="0.3">
      <c r="H6" s="22"/>
      <c r="J6" s="3"/>
    </row>
    <row r="7" spans="1:15" ht="17.399999999999999" x14ac:dyDescent="0.3">
      <c r="B7" s="22" t="s">
        <v>24</v>
      </c>
      <c r="C7" s="22"/>
      <c r="D7" s="14"/>
      <c r="E7" s="22"/>
      <c r="F7" s="22" t="s">
        <v>51</v>
      </c>
      <c r="G7" s="22"/>
      <c r="H7" s="24"/>
      <c r="I7" s="24"/>
      <c r="J7" s="24"/>
      <c r="K7" s="31"/>
      <c r="L7" s="32"/>
    </row>
    <row r="8" spans="1:15" x14ac:dyDescent="0.3">
      <c r="B8" s="23" t="s">
        <v>25</v>
      </c>
      <c r="C8" s="24"/>
      <c r="D8" s="23" t="s">
        <v>37</v>
      </c>
      <c r="E8" s="24"/>
      <c r="F8" s="23" t="s">
        <v>11</v>
      </c>
      <c r="G8" s="24"/>
      <c r="H8" s="24"/>
      <c r="I8" s="24"/>
      <c r="J8" s="24"/>
      <c r="K8" s="31"/>
      <c r="L8" s="32"/>
    </row>
    <row r="9" spans="1:15" x14ac:dyDescent="0.3">
      <c r="B9" s="25" t="s">
        <v>13</v>
      </c>
      <c r="D9" s="25" t="s">
        <v>14</v>
      </c>
      <c r="F9" s="25" t="s">
        <v>15</v>
      </c>
      <c r="H9" s="33"/>
      <c r="I9" s="31"/>
      <c r="J9" s="33"/>
      <c r="K9" s="31"/>
      <c r="L9" s="32"/>
    </row>
    <row r="10" spans="1:15" ht="17.399999999999999" x14ac:dyDescent="0.3">
      <c r="D10" s="4"/>
      <c r="F10" s="5"/>
      <c r="H10" s="6"/>
      <c r="I10" s="31"/>
      <c r="J10" s="31"/>
      <c r="K10" s="31"/>
      <c r="L10" s="32"/>
    </row>
    <row r="11" spans="1:15" x14ac:dyDescent="0.3">
      <c r="B11" s="13">
        <v>1</v>
      </c>
      <c r="D11" s="26">
        <v>43647</v>
      </c>
      <c r="F11" s="39">
        <v>3.98352592151048E-2</v>
      </c>
      <c r="G11" s="2"/>
      <c r="H11" s="2"/>
      <c r="I11" s="2"/>
      <c r="J11" s="2"/>
      <c r="K11" s="2"/>
    </row>
    <row r="12" spans="1:15" ht="9" customHeight="1" x14ac:dyDescent="0.3">
      <c r="B12" s="13"/>
      <c r="D12" s="26"/>
      <c r="F12" s="39"/>
      <c r="H12" s="27"/>
      <c r="I12" s="31"/>
      <c r="J12" s="35"/>
      <c r="K12" s="31"/>
      <c r="L12" s="32"/>
    </row>
    <row r="13" spans="1:15" x14ac:dyDescent="0.3">
      <c r="B13" s="13">
        <v>2</v>
      </c>
      <c r="D13" s="26">
        <f>+D11+31</f>
        <v>43678</v>
      </c>
      <c r="F13" s="39">
        <v>4.0646784230845397E-2</v>
      </c>
      <c r="H13" s="27"/>
      <c r="I13" s="31"/>
      <c r="J13" s="34"/>
      <c r="K13" s="31"/>
      <c r="L13" s="32"/>
    </row>
    <row r="14" spans="1:15" ht="9" customHeight="1" x14ac:dyDescent="0.3">
      <c r="B14" s="13"/>
      <c r="D14" s="26"/>
      <c r="F14" s="39"/>
      <c r="H14" s="27"/>
      <c r="I14" s="31"/>
      <c r="J14" s="35"/>
      <c r="K14" s="31"/>
      <c r="L14" s="32"/>
    </row>
    <row r="15" spans="1:15" x14ac:dyDescent="0.3">
      <c r="B15" s="13">
        <v>3</v>
      </c>
      <c r="D15" s="26">
        <f>+D13+31</f>
        <v>43709</v>
      </c>
      <c r="F15" s="39">
        <v>4.1014859337621598E-2</v>
      </c>
      <c r="H15" s="27"/>
      <c r="I15" s="31"/>
      <c r="J15" s="34"/>
      <c r="K15" s="31"/>
      <c r="L15" s="32"/>
    </row>
    <row r="16" spans="1:15" ht="9" customHeight="1" x14ac:dyDescent="0.3">
      <c r="B16" s="13"/>
      <c r="D16" s="26"/>
      <c r="F16" s="39"/>
      <c r="H16" s="27"/>
      <c r="I16" s="31"/>
      <c r="J16" s="35"/>
      <c r="K16" s="31"/>
      <c r="L16" s="32"/>
    </row>
    <row r="17" spans="2:12" x14ac:dyDescent="0.3">
      <c r="B17" s="13">
        <v>4</v>
      </c>
      <c r="D17" s="26">
        <f>+D15+31</f>
        <v>43740</v>
      </c>
      <c r="F17" s="39">
        <v>4.1086922919091801E-2</v>
      </c>
      <c r="H17" s="27"/>
      <c r="I17" s="31"/>
      <c r="J17" s="34"/>
      <c r="K17" s="31"/>
      <c r="L17" s="32"/>
    </row>
    <row r="18" spans="2:12" ht="9" customHeight="1" x14ac:dyDescent="0.3">
      <c r="B18" s="13"/>
      <c r="D18" s="26"/>
      <c r="F18" s="39"/>
      <c r="H18" s="27"/>
      <c r="I18" s="31"/>
      <c r="J18" s="35"/>
      <c r="K18" s="31"/>
      <c r="L18" s="32"/>
    </row>
    <row r="19" spans="2:12" x14ac:dyDescent="0.3">
      <c r="B19" s="13">
        <v>5</v>
      </c>
      <c r="D19" s="26">
        <f>+D17+31</f>
        <v>43771</v>
      </c>
      <c r="F19" s="39">
        <v>4.10778639342479E-2</v>
      </c>
      <c r="H19" s="27"/>
      <c r="I19" s="31"/>
      <c r="J19" s="34"/>
      <c r="K19" s="31"/>
      <c r="L19" s="32"/>
    </row>
    <row r="20" spans="2:12" ht="9" customHeight="1" x14ac:dyDescent="0.3">
      <c r="B20" s="13"/>
      <c r="D20" s="26"/>
      <c r="F20" s="39"/>
      <c r="H20" s="27"/>
      <c r="I20" s="31"/>
      <c r="J20" s="35"/>
      <c r="K20" s="31"/>
      <c r="L20" s="32"/>
    </row>
    <row r="21" spans="2:12" x14ac:dyDescent="0.3">
      <c r="B21" s="13">
        <v>6</v>
      </c>
      <c r="D21" s="26">
        <f>+D19+31</f>
        <v>43802</v>
      </c>
      <c r="F21" s="39">
        <v>4.0822829864957097E-2</v>
      </c>
      <c r="H21" s="27"/>
      <c r="I21" s="31"/>
      <c r="J21" s="34"/>
      <c r="K21" s="31"/>
      <c r="L21" s="32"/>
    </row>
    <row r="22" spans="2:12" ht="9" customHeight="1" x14ac:dyDescent="0.3">
      <c r="B22" s="13"/>
      <c r="D22" s="26"/>
      <c r="F22" s="39"/>
      <c r="H22" s="27"/>
      <c r="I22" s="31"/>
      <c r="J22" s="35"/>
      <c r="K22" s="31"/>
      <c r="L22" s="32"/>
    </row>
    <row r="23" spans="2:12" x14ac:dyDescent="0.3">
      <c r="B23" s="13">
        <v>7</v>
      </c>
      <c r="D23" s="26">
        <f>+D21+31</f>
        <v>43833</v>
      </c>
      <c r="F23" s="39">
        <v>4.0866336059511801E-2</v>
      </c>
      <c r="H23" s="27"/>
      <c r="I23" s="31"/>
      <c r="J23" s="34"/>
      <c r="K23" s="31"/>
      <c r="L23" s="32"/>
    </row>
    <row r="24" spans="2:12" ht="9" customHeight="1" x14ac:dyDescent="0.3">
      <c r="B24" s="13"/>
      <c r="D24" s="26"/>
      <c r="F24" s="39"/>
      <c r="H24" s="27"/>
      <c r="I24" s="31"/>
      <c r="J24" s="35"/>
      <c r="K24" s="31"/>
      <c r="L24" s="32"/>
    </row>
    <row r="25" spans="2:12" x14ac:dyDescent="0.3">
      <c r="B25" s="13">
        <v>8</v>
      </c>
      <c r="D25" s="26">
        <f>+D23+31</f>
        <v>43864</v>
      </c>
      <c r="F25" s="39">
        <v>4.0868286872894101E-2</v>
      </c>
      <c r="H25" s="27"/>
      <c r="I25" s="31"/>
      <c r="J25" s="34"/>
      <c r="K25" s="31"/>
      <c r="L25" s="32"/>
    </row>
    <row r="26" spans="2:12" ht="9" customHeight="1" x14ac:dyDescent="0.3">
      <c r="B26" s="13"/>
      <c r="D26" s="26"/>
      <c r="F26" s="39"/>
      <c r="H26" s="27"/>
      <c r="I26" s="31"/>
      <c r="J26" s="35"/>
      <c r="K26" s="31"/>
      <c r="L26" s="32"/>
    </row>
    <row r="27" spans="2:12" x14ac:dyDescent="0.3">
      <c r="B27" s="13">
        <v>9</v>
      </c>
      <c r="D27" s="26">
        <f>+D25+31</f>
        <v>43895</v>
      </c>
      <c r="F27" s="39">
        <v>4.2434453562621398E-2</v>
      </c>
      <c r="H27" s="27"/>
      <c r="I27" s="31"/>
      <c r="J27" s="34"/>
      <c r="K27" s="31"/>
      <c r="L27" s="32"/>
    </row>
    <row r="28" spans="2:12" ht="9" customHeight="1" x14ac:dyDescent="0.3">
      <c r="B28" s="13"/>
      <c r="D28" s="26"/>
      <c r="F28" s="39"/>
      <c r="H28" s="27"/>
      <c r="I28" s="31"/>
      <c r="J28" s="35"/>
      <c r="K28" s="31"/>
      <c r="L28" s="32"/>
    </row>
    <row r="29" spans="2:12" x14ac:dyDescent="0.3">
      <c r="B29" s="13">
        <v>10</v>
      </c>
      <c r="D29" s="26">
        <f>+D27+31</f>
        <v>43926</v>
      </c>
      <c r="F29" s="39">
        <v>4.2544033878486098E-2</v>
      </c>
      <c r="H29" s="27"/>
      <c r="I29" s="31"/>
      <c r="J29" s="34"/>
      <c r="K29" s="31"/>
      <c r="L29" s="32"/>
    </row>
    <row r="30" spans="2:12" ht="9" customHeight="1" x14ac:dyDescent="0.3">
      <c r="B30" s="13"/>
      <c r="D30" s="26"/>
      <c r="F30" s="39"/>
      <c r="H30" s="27"/>
      <c r="I30" s="31"/>
      <c r="J30" s="35"/>
      <c r="K30" s="31"/>
      <c r="L30" s="32"/>
    </row>
    <row r="31" spans="2:12" x14ac:dyDescent="0.3">
      <c r="B31" s="13">
        <v>11</v>
      </c>
      <c r="D31" s="26">
        <f>+D29+31</f>
        <v>43957</v>
      </c>
      <c r="F31" s="39">
        <v>4.2526591539945702E-2</v>
      </c>
      <c r="H31" s="27"/>
      <c r="I31" s="31"/>
      <c r="J31" s="34"/>
      <c r="K31" s="31"/>
      <c r="L31" s="32"/>
    </row>
    <row r="32" spans="2:12" ht="9" customHeight="1" x14ac:dyDescent="0.3">
      <c r="B32" s="13"/>
      <c r="D32" s="26"/>
      <c r="F32" s="39"/>
      <c r="H32" s="27"/>
      <c r="I32" s="31"/>
      <c r="J32" s="35"/>
      <c r="K32" s="31"/>
      <c r="L32" s="32"/>
    </row>
    <row r="33" spans="2:12" x14ac:dyDescent="0.3">
      <c r="B33" s="13">
        <v>12</v>
      </c>
      <c r="D33" s="26">
        <f>+D31+31</f>
        <v>43988</v>
      </c>
      <c r="F33" s="39">
        <v>4.2426970213593297E-2</v>
      </c>
      <c r="H33" s="27"/>
      <c r="I33" s="31"/>
      <c r="J33" s="34"/>
      <c r="K33" s="31"/>
      <c r="L33" s="32"/>
    </row>
    <row r="34" spans="2:12" ht="9" customHeight="1" x14ac:dyDescent="0.3">
      <c r="B34" s="13"/>
      <c r="D34" s="26"/>
      <c r="F34" s="39"/>
      <c r="H34" s="27"/>
      <c r="I34" s="31"/>
      <c r="J34" s="35"/>
      <c r="K34" s="31"/>
      <c r="L34" s="32"/>
    </row>
    <row r="35" spans="2:12" x14ac:dyDescent="0.3">
      <c r="B35" s="13">
        <v>13</v>
      </c>
      <c r="D35" s="26">
        <f>+D33+31</f>
        <v>44019</v>
      </c>
      <c r="F35" s="39">
        <v>4.24590333175991E-2</v>
      </c>
      <c r="H35" s="27"/>
      <c r="I35" s="31"/>
      <c r="J35" s="34"/>
      <c r="K35" s="31"/>
      <c r="L35" s="32"/>
    </row>
    <row r="36" spans="2:12" ht="9" customHeight="1" x14ac:dyDescent="0.3">
      <c r="B36" s="13"/>
      <c r="F36" s="38"/>
      <c r="H36" s="27"/>
      <c r="I36" s="31"/>
      <c r="J36" s="36"/>
      <c r="K36" s="31"/>
      <c r="L36" s="32"/>
    </row>
    <row r="37" spans="2:12" ht="16.2" thickBot="1" x14ac:dyDescent="0.35">
      <c r="B37" s="13">
        <v>14</v>
      </c>
      <c r="D37" s="28" t="s">
        <v>52</v>
      </c>
      <c r="F37" s="29">
        <f>AVERAGE(F10:F36)</f>
        <v>4.143155576511693E-2</v>
      </c>
      <c r="H37" s="37"/>
      <c r="I37" s="31"/>
      <c r="J37" s="37"/>
      <c r="K37" s="31"/>
      <c r="L37" s="32"/>
    </row>
    <row r="38" spans="2:12" ht="16.2" thickTop="1" x14ac:dyDescent="0.3">
      <c r="D38" s="30"/>
      <c r="H38" s="31"/>
      <c r="I38" s="31"/>
      <c r="J38" s="31"/>
      <c r="K38" s="31"/>
      <c r="L38" s="32"/>
    </row>
    <row r="40" spans="2:12" x14ac:dyDescent="0.3">
      <c r="B40" s="11"/>
      <c r="C40" s="11"/>
      <c r="D40" s="16"/>
      <c r="E40" s="11"/>
      <c r="F40" s="16"/>
      <c r="G40" s="11"/>
      <c r="I40" s="11"/>
    </row>
    <row r="41" spans="2:12" x14ac:dyDescent="0.3">
      <c r="B41" s="19"/>
      <c r="C41" s="19"/>
      <c r="D41" s="16"/>
      <c r="E41" s="19"/>
      <c r="F41" s="16"/>
      <c r="G41" s="19"/>
      <c r="I41" s="19"/>
    </row>
    <row r="42" spans="2:12" x14ac:dyDescent="0.3">
      <c r="B42" s="16"/>
      <c r="C42" s="16"/>
      <c r="D42" s="16"/>
      <c r="E42" s="16"/>
      <c r="F42" s="16"/>
      <c r="G42" s="16"/>
      <c r="I42" s="16"/>
    </row>
    <row r="43" spans="2:12" x14ac:dyDescent="0.3">
      <c r="B43" s="19"/>
      <c r="C43" s="19"/>
      <c r="D43" s="17"/>
      <c r="E43" s="19"/>
      <c r="F43" s="12"/>
      <c r="G43" s="19"/>
      <c r="I43" s="19"/>
    </row>
  </sheetData>
  <mergeCells count="3">
    <mergeCell ref="A1:G1"/>
    <mergeCell ref="A3:G3"/>
    <mergeCell ref="A4:G4"/>
  </mergeCells>
  <phoneticPr fontId="9" type="noConversion"/>
  <printOptions horizontalCentered="1"/>
  <pageMargins left="0.75" right="0.75" top="0.95" bottom="0.75" header="0.5" footer="0.5"/>
  <pageSetup orientation="portrait" horizontalDpi="200" verticalDpi="200" r:id="rId1"/>
  <headerFooter alignWithMargins="0">
    <oddHeader>&amp;RExhibit___(DPP/SPA/MBR-3, Schedule 1, Workpaper 3)
Page 1 of 1</oddHeader>
  </headerFooter>
  <ignoredErrors>
    <ignoredError sqref="B9:G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DPP-SPA-MBR-3, Sch 1, WP 1</vt:lpstr>
      <vt:lpstr>DPP-SPA-MBR-3, Sch 1, WP 2</vt:lpstr>
      <vt:lpstr>DPP-SPA-MBR-3, Sch 1, WP 3</vt:lpstr>
      <vt:lpstr>'DPP-SPA-MBR-3, Sch 1, WP 3'!_13Mos</vt:lpstr>
      <vt:lpstr>GEORGIA_POWER_COMPANY</vt:lpstr>
      <vt:lpstr>'DPP-SPA-MBR-3, Sch 1, WP 1'!Print_Area</vt:lpstr>
      <vt:lpstr>'DPP-SPA-MBR-3, Sch 1, WP 2'!Print_Area</vt:lpstr>
      <vt:lpstr>'DPP-SPA-MBR-3, Sch 1, WP 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2019-06-25T17:21:00Z</dcterms:created>
  <dcterms:modified xsi:type="dcterms:W3CDTF">2019-06-25T17:21:42Z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